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Users/tmcaninch/Tau Kappa Epsilon Dropbox/Thomas McAninch/Finance/2025-26/"/>
    </mc:Choice>
  </mc:AlternateContent>
  <xr:revisionPtr revIDLastSave="0" documentId="8_{915EA805-212A-4F3F-9C39-C47C32417A79}" xr6:coauthVersionLast="47" xr6:coauthVersionMax="47" xr10:uidLastSave="{00000000-0000-0000-0000-000000000000}"/>
  <bookViews>
    <workbookView xWindow="780" yWindow="500" windowWidth="33600" windowHeight="19200" xr2:uid="{00000000-000D-0000-FFFF-FFFF00000000}"/>
  </bookViews>
  <sheets>
    <sheet name="Fall 2026" sheetId="2" r:id="rId1"/>
    <sheet name="Spring 2027" sheetId="6" r:id="rId2"/>
  </sheets>
  <externalReferences>
    <externalReference r:id="rId3"/>
  </externalReferences>
  <definedNames>
    <definedName name="Class_Year">[1]Class_Year!$A$1:$A$5</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9" i="6" l="1"/>
  <c r="B6" i="6"/>
  <c r="B7" i="6"/>
  <c r="B8" i="6"/>
  <c r="B5" i="6"/>
  <c r="B3" i="6" s="1"/>
  <c r="B38" i="6" s="1"/>
  <c r="B14" i="2"/>
  <c r="B20" i="6"/>
  <c r="B16" i="6"/>
  <c r="B16" i="2"/>
  <c r="B18" i="2"/>
  <c r="C39" i="6"/>
  <c r="B23" i="2"/>
  <c r="D26" i="6" l="1"/>
  <c r="D25" i="2"/>
  <c r="B25" i="6" l="1"/>
  <c r="D25" i="6" s="1"/>
  <c r="B24" i="6"/>
  <c r="B39" i="6" s="1"/>
  <c r="D14" i="2"/>
  <c r="D18" i="2"/>
  <c r="D20" i="6"/>
  <c r="D16" i="2"/>
  <c r="B24" i="2"/>
  <c r="D24" i="2" s="1"/>
  <c r="D36" i="6"/>
  <c r="D35" i="2"/>
  <c r="C23" i="6"/>
  <c r="D14" i="6"/>
  <c r="D16" i="6"/>
  <c r="D18" i="6"/>
  <c r="D22" i="6"/>
  <c r="D27" i="6"/>
  <c r="D28" i="6"/>
  <c r="D29" i="6"/>
  <c r="D30" i="6"/>
  <c r="D31" i="6"/>
  <c r="D32" i="6"/>
  <c r="D33" i="6"/>
  <c r="D34" i="6"/>
  <c r="D35" i="6"/>
  <c r="D37" i="6"/>
  <c r="D38" i="6"/>
  <c r="D37" i="2"/>
  <c r="D26" i="2"/>
  <c r="D27" i="2"/>
  <c r="D28" i="2"/>
  <c r="D29" i="2"/>
  <c r="D30" i="2"/>
  <c r="D31" i="2"/>
  <c r="D32" i="2"/>
  <c r="D33" i="2"/>
  <c r="D34" i="2"/>
  <c r="D36" i="2"/>
  <c r="C22" i="2"/>
  <c r="C38" i="2"/>
  <c r="D12" i="2"/>
  <c r="D21" i="2"/>
  <c r="B42" i="6" l="1"/>
  <c r="B38" i="2"/>
  <c r="D23" i="2"/>
  <c r="D38" i="2" s="1"/>
  <c r="C39" i="2"/>
  <c r="D24" i="6"/>
  <c r="D39" i="6" s="1"/>
  <c r="C40" i="6"/>
  <c r="D23" i="6"/>
  <c r="B23" i="6"/>
  <c r="B22" i="2"/>
  <c r="D22" i="2"/>
  <c r="B40" i="6" l="1"/>
  <c r="B10" i="6" s="1"/>
  <c r="B39" i="2"/>
  <c r="B41" i="2" s="1"/>
  <c r="D40" i="6"/>
  <c r="D39" i="2"/>
  <c r="F12" i="6" l="1"/>
  <c r="B11" i="6"/>
  <c r="B9" i="2"/>
  <c r="B10" i="2" s="1"/>
  <c r="F10" i="2" s="1"/>
  <c r="B41" i="6" l="1"/>
  <c r="F11" i="6"/>
  <c r="B4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2" authorId="0" shapeId="0" xr:uid="{00000000-0006-0000-0000-000001000000}">
      <text>
        <r>
          <rPr>
            <sz val="10"/>
            <color rgb="FF000000"/>
            <rFont val="Tahoma"/>
            <family val="2"/>
          </rPr>
          <t xml:space="preserve">Calculation:
</t>
        </r>
        <r>
          <rPr>
            <sz val="10"/>
            <color rgb="FF000000"/>
            <rFont val="Tahoma"/>
            <family val="2"/>
          </rPr>
          <t xml:space="preserve">$390/semester = Split Rate
</t>
        </r>
        <r>
          <rPr>
            <sz val="10"/>
            <color rgb="FF000000"/>
            <rFont val="Tahoma"/>
            <family val="2"/>
          </rPr>
          <t xml:space="preserve">                   OR
</t>
        </r>
        <r>
          <rPr>
            <sz val="10"/>
            <color rgb="FF000000"/>
            <rFont val="Tahoma"/>
            <family val="2"/>
          </rPr>
          <t xml:space="preserve">$500/year = Full Year Rate
</t>
        </r>
        <r>
          <rPr>
            <sz val="10"/>
            <color rgb="FF000000"/>
            <rFont val="Tahoma"/>
            <family val="2"/>
          </rPr>
          <t xml:space="preserve">
</t>
        </r>
        <r>
          <rPr>
            <sz val="10"/>
            <color rgb="FF000000"/>
            <rFont val="Tahoma"/>
            <family val="2"/>
          </rPr>
          <t xml:space="preserve">Due Date:
</t>
        </r>
        <r>
          <rPr>
            <sz val="10"/>
            <color rgb="FF000000"/>
            <rFont val="Tahoma"/>
            <family val="2"/>
          </rPr>
          <t xml:space="preserve">October 31, 2025
</t>
        </r>
        <r>
          <rPr>
            <sz val="10"/>
            <color rgb="FF000000"/>
            <rFont val="Tahoma"/>
            <family val="2"/>
          </rPr>
          <t xml:space="preserve">
</t>
        </r>
        <r>
          <rPr>
            <sz val="10"/>
            <color rgb="FF000000"/>
            <rFont val="Tahoma"/>
            <family val="2"/>
          </rPr>
          <t>This is an annual fee that funds dependable chapter services and resources. If the full year rate is not paid by October 31, 2025, the chapter will be subject to being rebilled at the splite rate of $390/semester.</t>
        </r>
      </text>
    </comment>
    <comment ref="A14" authorId="0" shapeId="0" xr:uid="{00000000-0006-0000-0000-000002000000}">
      <text>
        <r>
          <rPr>
            <sz val="10"/>
            <color rgb="FF000000"/>
            <rFont val="Tahoma"/>
            <family val="2"/>
          </rPr>
          <t xml:space="preserve">Calculation:
</t>
        </r>
        <r>
          <rPr>
            <sz val="10"/>
            <color rgb="FF000000"/>
            <rFont val="Tahoma"/>
            <family val="2"/>
          </rPr>
          <t xml:space="preserve">B3 * 210 = RMF
</t>
        </r>
        <r>
          <rPr>
            <sz val="10"/>
            <color rgb="FF000000"/>
            <rFont val="Tahoma"/>
            <family val="2"/>
          </rPr>
          <t xml:space="preserve">
</t>
        </r>
        <r>
          <rPr>
            <sz val="10"/>
            <color rgb="FF000000"/>
            <rFont val="Tahoma"/>
            <family val="2"/>
          </rPr>
          <t xml:space="preserve">Early Bird (Full Payment) Due Date:
</t>
        </r>
        <r>
          <rPr>
            <sz val="10"/>
            <color rgb="FF000000"/>
            <rFont val="Tahoma"/>
            <family val="2"/>
          </rPr>
          <t xml:space="preserve">October 1, 2025
</t>
        </r>
        <r>
          <rPr>
            <sz val="10"/>
            <color rgb="FF000000"/>
            <rFont val="Tahoma"/>
            <family val="2"/>
          </rPr>
          <t xml:space="preserve">
</t>
        </r>
        <r>
          <rPr>
            <sz val="10"/>
            <color rgb="FF000000"/>
            <rFont val="Tahoma"/>
            <family val="2"/>
          </rPr>
          <t xml:space="preserve">Regular (Full Payment or at least 50%) Due Date:
</t>
        </r>
        <r>
          <rPr>
            <sz val="10"/>
            <color rgb="FF000000"/>
            <rFont val="Tahoma"/>
            <family val="2"/>
          </rPr>
          <t xml:space="preserve">October 15, 2025
</t>
        </r>
        <r>
          <rPr>
            <sz val="10"/>
            <color rgb="FF000000"/>
            <rFont val="Tahoma"/>
            <family val="2"/>
          </rPr>
          <t xml:space="preserve">
</t>
        </r>
        <r>
          <rPr>
            <sz val="10"/>
            <color rgb="FF000000"/>
            <rFont val="Tahoma"/>
            <family val="2"/>
          </rPr>
          <t xml:space="preserve">The RMF is calculated based on the total number of members returning to the chapter for the entire year. This bill will include members who are study abroad. This bill will not be adjusted once it is invoiced.
</t>
        </r>
        <r>
          <rPr>
            <sz val="10"/>
            <color rgb="FF000000"/>
            <rFont val="Tahoma"/>
            <family val="2"/>
          </rPr>
          <t xml:space="preserve">
</t>
        </r>
        <r>
          <rPr>
            <sz val="10"/>
            <color rgb="FF000000"/>
            <rFont val="Tahoma"/>
            <family val="2"/>
          </rPr>
          <t xml:space="preserve">
</t>
        </r>
      </text>
    </comment>
    <comment ref="A16" authorId="0" shapeId="0" xr:uid="{00000000-0006-0000-0000-000003000000}">
      <text>
        <r>
          <rPr>
            <sz val="10"/>
            <color rgb="FF000000"/>
            <rFont val="Tahoma"/>
            <family val="2"/>
          </rPr>
          <t xml:space="preserve">Calculation:
</t>
        </r>
        <r>
          <rPr>
            <sz val="10"/>
            <color rgb="FF000000"/>
            <rFont val="Tahoma"/>
            <family val="2"/>
          </rPr>
          <t xml:space="preserve">B4 * 205 = AMF
</t>
        </r>
        <r>
          <rPr>
            <sz val="10"/>
            <color rgb="FF000000"/>
            <rFont val="Tahoma"/>
            <family val="2"/>
          </rPr>
          <t xml:space="preserve">
</t>
        </r>
        <r>
          <rPr>
            <sz val="10"/>
            <color rgb="FF000000"/>
            <rFont val="Tahoma"/>
            <family val="2"/>
          </rPr>
          <t xml:space="preserve">Due Date:
</t>
        </r>
        <r>
          <rPr>
            <sz val="10"/>
            <color rgb="FF000000"/>
            <rFont val="Tahoma"/>
            <family val="2"/>
          </rPr>
          <t xml:space="preserve">October 1, 2025
</t>
        </r>
        <r>
          <rPr>
            <sz val="10"/>
            <color rgb="FF000000"/>
            <rFont val="Tahoma"/>
            <family val="2"/>
          </rPr>
          <t xml:space="preserve">
</t>
        </r>
        <r>
          <rPr>
            <sz val="10"/>
            <color rgb="FF000000"/>
            <rFont val="Tahoma"/>
            <family val="2"/>
          </rPr>
          <t>If the incentive pricing is not paid by October 1st, the chapter may be subject to being rebilled AMF at the base rate of $118/man/semester.</t>
        </r>
      </text>
    </comment>
    <comment ref="A18" authorId="0" shapeId="0" xr:uid="{00000000-0006-0000-0000-000004000000}">
      <text>
        <r>
          <rPr>
            <sz val="10"/>
            <color rgb="FF000000"/>
            <rFont val="Tahoma"/>
            <family val="2"/>
          </rPr>
          <t xml:space="preserve">Calculation:
</t>
        </r>
        <r>
          <rPr>
            <sz val="10"/>
            <color rgb="FF000000"/>
            <rFont val="Tahoma"/>
            <family val="2"/>
          </rPr>
          <t xml:space="preserve">(B5 + B6) * 118 = AMFs
</t>
        </r>
        <r>
          <rPr>
            <sz val="10"/>
            <color rgb="FF000000"/>
            <rFont val="Tahoma"/>
            <family val="2"/>
          </rPr>
          <t xml:space="preserve">
</t>
        </r>
        <r>
          <rPr>
            <sz val="10"/>
            <color rgb="FF000000"/>
            <rFont val="Tahoma"/>
            <family val="2"/>
          </rPr>
          <t xml:space="preserve">Due Date:
</t>
        </r>
        <r>
          <rPr>
            <sz val="10"/>
            <color rgb="FF000000"/>
            <rFont val="Tahoma"/>
            <family val="2"/>
          </rPr>
          <t xml:space="preserve">October 1, 2025
</t>
        </r>
        <r>
          <rPr>
            <sz val="10"/>
            <color rgb="FF000000"/>
            <rFont val="Tahoma"/>
            <family val="2"/>
          </rPr>
          <t xml:space="preserve">
</t>
        </r>
        <r>
          <rPr>
            <sz val="10"/>
            <color rgb="FF000000"/>
            <rFont val="Tahoma"/>
            <family val="2"/>
          </rPr>
          <t>The split/base rate will be billed to members who are graduating in December 2025 or studying abroad during the spring 2026 semester.</t>
        </r>
      </text>
    </comment>
    <comment ref="A21" authorId="0" shapeId="0" xr:uid="{00000000-0006-0000-0000-000006000000}">
      <text>
        <r>
          <rPr>
            <sz val="10"/>
            <color rgb="FF000000"/>
            <rFont val="Tahoma"/>
            <family val="2"/>
          </rPr>
          <t xml:space="preserve">Calculation:
</t>
        </r>
        <r>
          <rPr>
            <sz val="10"/>
            <color rgb="FF000000"/>
            <rFont val="Tahoma"/>
            <family val="2"/>
          </rPr>
          <t xml:space="preserve">$250/semester
</t>
        </r>
        <r>
          <rPr>
            <sz val="10"/>
            <color rgb="FF000000"/>
            <rFont val="Tahoma"/>
            <family val="2"/>
          </rPr>
          <t xml:space="preserve">
</t>
        </r>
        <r>
          <rPr>
            <sz val="10"/>
            <color rgb="FF000000"/>
            <rFont val="Tahoma"/>
            <family val="2"/>
          </rPr>
          <t xml:space="preserve">Due Date:
</t>
        </r>
        <r>
          <rPr>
            <sz val="10"/>
            <color rgb="FF000000"/>
            <rFont val="Tahoma"/>
            <family val="2"/>
          </rPr>
          <t xml:space="preserve">October 31, 2025
</t>
        </r>
        <r>
          <rPr>
            <sz val="10"/>
            <color rgb="FF000000"/>
            <rFont val="Tahoma"/>
            <family val="2"/>
          </rPr>
          <t xml:space="preserve">
</t>
        </r>
        <r>
          <rPr>
            <sz val="10"/>
            <color rgb="FF000000"/>
            <rFont val="Tahoma"/>
            <family val="2"/>
          </rPr>
          <t xml:space="preserve">The Conclave Savings Plan is a semesterly chapter fee that goes directly back to the chapter. When Conclave registration opens every two years, the chapter will have at least $1,000 to send a delegate to the biennial convention. 
</t>
        </r>
      </text>
    </comment>
    <comment ref="A23" authorId="0" shapeId="0" xr:uid="{00000000-0006-0000-0000-000007000000}">
      <text>
        <r>
          <rPr>
            <sz val="10"/>
            <color rgb="FF000000"/>
            <rFont val="Arial"/>
            <family val="2"/>
          </rPr>
          <t xml:space="preserve">When:
</t>
        </r>
        <r>
          <rPr>
            <sz val="10"/>
            <color rgb="FF000000"/>
            <rFont val="Arial"/>
            <family val="2"/>
          </rPr>
          <t xml:space="preserve">Typically occur on a Saturday or Sunday, 1/2 a day long, at varying locations throughout your province
</t>
        </r>
        <r>
          <rPr>
            <sz val="10"/>
            <color rgb="FF000000"/>
            <rFont val="Arial"/>
            <family val="2"/>
          </rPr>
          <t xml:space="preserve">
</t>
        </r>
        <r>
          <rPr>
            <sz val="10"/>
            <color rgb="FF000000"/>
            <rFont val="Arial"/>
            <family val="2"/>
          </rPr>
          <t xml:space="preserve">https://www.tke.org/programs/forums
</t>
        </r>
        <r>
          <rPr>
            <sz val="10"/>
            <color rgb="FF000000"/>
            <rFont val="Arial"/>
            <family val="2"/>
          </rPr>
          <t xml:space="preserve">
</t>
        </r>
        <r>
          <rPr>
            <sz val="10"/>
            <color rgb="FF000000"/>
            <rFont val="Arial"/>
            <family val="2"/>
          </rPr>
          <t>Province Forums are the best resource for learning tips and tricks to starting off the school year. The forums are hosted by TKE's top volunteers and professional staff. These events serve as an opportunity for you to network with Fraters from your region.</t>
        </r>
      </text>
    </comment>
    <comment ref="A24" authorId="0" shapeId="0" xr:uid="{00000000-0006-0000-0000-000008000000}">
      <text>
        <r>
          <rPr>
            <sz val="10"/>
            <color rgb="FF000000"/>
            <rFont val="Arial"/>
            <family val="2"/>
          </rPr>
          <t xml:space="preserve">When:
</t>
        </r>
        <r>
          <rPr>
            <sz val="10"/>
            <color rgb="FF000000"/>
            <rFont val="Arial"/>
            <family val="2"/>
          </rPr>
          <t xml:space="preserve">Typically occurs during a Friday &amp; Saturday in February or March with varying locations depending on your region. 
</t>
        </r>
        <r>
          <rPr>
            <sz val="10"/>
            <color rgb="FF000000"/>
            <rFont val="Arial"/>
            <family val="2"/>
          </rPr>
          <t xml:space="preserve">
</t>
        </r>
        <r>
          <rPr>
            <sz val="10"/>
            <color rgb="FF000000"/>
            <rFont val="Arial"/>
            <family val="2"/>
          </rPr>
          <t xml:space="preserve">https://www.tke.org/programs/rlc
</t>
        </r>
        <r>
          <rPr>
            <sz val="10"/>
            <color rgb="FF000000"/>
            <rFont val="Arial"/>
            <family val="2"/>
          </rPr>
          <t xml:space="preserve">
</t>
        </r>
        <r>
          <rPr>
            <sz val="10"/>
            <color rgb="FF000000"/>
            <rFont val="Arial"/>
            <family val="2"/>
          </rPr>
          <t xml:space="preserve">Regional Leadership Conferences will re-focus on developing a mix of leadership and management skills necessary for all TKE members. 
</t>
        </r>
        <r>
          <rPr>
            <sz val="10"/>
            <color rgb="FF000000"/>
            <rFont val="Arial"/>
            <family val="2"/>
          </rPr>
          <t xml:space="preserve">
</t>
        </r>
        <r>
          <rPr>
            <sz val="10"/>
            <color rgb="FF000000"/>
            <rFont val="Arial"/>
            <family val="2"/>
          </rPr>
          <t xml:space="preserve">For those starting their TKE journey, we provide opportunities to learn more about TKE Ritual, recruitment, and membership development programs such as the Blueprint. Want to learn more about what it takes to succeed beyond the classroom? We will provide education on personal finance, selling yourself or your ideas, and unlocking your potential through setting goals.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Adam Kearns</author>
    <author>Jake Howell</author>
  </authors>
  <commentList>
    <comment ref="A14" authorId="0" shapeId="0" xr:uid="{00000000-0006-0000-0100-000001000000}">
      <text>
        <r>
          <rPr>
            <sz val="10"/>
            <color rgb="FF000000"/>
            <rFont val="Tahoma"/>
            <family val="34"/>
          </rPr>
          <t xml:space="preserve">Calculation:
</t>
        </r>
        <r>
          <rPr>
            <sz val="10"/>
            <color rgb="FF000000"/>
            <rFont val="Tahoma"/>
            <family val="34"/>
          </rPr>
          <t xml:space="preserve">$390/semester = Split Rate
</t>
        </r>
        <r>
          <rPr>
            <sz val="10"/>
            <color rgb="FF000000"/>
            <rFont val="Tahoma"/>
            <family val="34"/>
          </rPr>
          <t xml:space="preserve">                  
</t>
        </r>
        <r>
          <rPr>
            <sz val="10"/>
            <color rgb="FF000000"/>
            <rFont val="Tahoma"/>
            <family val="34"/>
          </rPr>
          <t xml:space="preserve">Due Date:
</t>
        </r>
        <r>
          <rPr>
            <sz val="10"/>
            <color rgb="FF000000"/>
            <rFont val="Tahoma"/>
            <family val="34"/>
          </rPr>
          <t xml:space="preserve">March 31, 2026
</t>
        </r>
        <r>
          <rPr>
            <sz val="10"/>
            <color rgb="FF000000"/>
            <rFont val="Tahoma"/>
            <family val="34"/>
          </rPr>
          <t xml:space="preserve">This is an annual fee that funds dependable chapter services and resources. If the full year rate is not paid by October 31, 2025 the chapter may be subject to being rebilled at the splite rate of $390/semester.
</t>
        </r>
      </text>
    </comment>
    <comment ref="A16" authorId="0" shapeId="0" xr:uid="{00000000-0006-0000-0100-000002000000}">
      <text>
        <r>
          <rPr>
            <sz val="10"/>
            <color rgb="FF000000"/>
            <rFont val="Tahoma"/>
            <family val="34"/>
          </rPr>
          <t>Calculation (invoiced fall 2025):</t>
        </r>
        <r>
          <rPr>
            <sz val="10"/>
            <color rgb="FF000000"/>
            <rFont val="Arial"/>
            <family val="2"/>
          </rPr>
          <t xml:space="preserve">
</t>
        </r>
        <r>
          <rPr>
            <sz val="10"/>
            <color rgb="FF000000"/>
            <rFont val="Tahoma"/>
            <family val="34"/>
          </rPr>
          <t xml:space="preserve">B3 * 210 = RMF
</t>
        </r>
        <r>
          <rPr>
            <sz val="10"/>
            <color rgb="FF000000"/>
            <rFont val="Arial"/>
            <family val="2"/>
          </rPr>
          <t xml:space="preserve">
</t>
        </r>
        <r>
          <rPr>
            <sz val="10"/>
            <color rgb="FF000000"/>
            <rFont val="Tahoma"/>
            <family val="34"/>
          </rPr>
          <t>Due Date (remaining balance):</t>
        </r>
        <r>
          <rPr>
            <sz val="10"/>
            <color rgb="FF000000"/>
            <rFont val="Arial"/>
            <family val="2"/>
          </rPr>
          <t xml:space="preserve">
</t>
        </r>
        <r>
          <rPr>
            <sz val="10"/>
            <color rgb="FF000000"/>
            <rFont val="Tahoma"/>
            <family val="34"/>
          </rPr>
          <t xml:space="preserve">March 15, 2026
</t>
        </r>
        <r>
          <rPr>
            <sz val="10"/>
            <color rgb="FF000000"/>
            <rFont val="Tahoma"/>
            <family val="34"/>
          </rPr>
          <t xml:space="preserve">
</t>
        </r>
        <r>
          <rPr>
            <sz val="10"/>
            <color rgb="FF000000"/>
            <rFont val="Tahoma"/>
            <family val="34"/>
          </rPr>
          <t>The RMF is calculated in the fall semester based on the total number of members returning to the chapter for the entire year. This bill will include members who are study abroad. This bill will not be adjusted once it is invoiced.</t>
        </r>
        <r>
          <rPr>
            <sz val="10"/>
            <color rgb="FF000000"/>
            <rFont val="Arial"/>
            <family val="2"/>
          </rPr>
          <t xml:space="preserve">
</t>
        </r>
      </text>
    </comment>
    <comment ref="A18" authorId="0" shapeId="0" xr:uid="{00000000-0006-0000-0100-000003000000}">
      <text>
        <r>
          <rPr>
            <sz val="10"/>
            <color rgb="FF000000"/>
            <rFont val="Tahoma"/>
            <family val="2"/>
          </rPr>
          <t xml:space="preserve">Calculation (calculated in fall, not spring):
</t>
        </r>
        <r>
          <rPr>
            <sz val="10"/>
            <color rgb="FF000000"/>
            <rFont val="Tahoma"/>
            <family val="2"/>
          </rPr>
          <t xml:space="preserve">B4 * 205 = AMF
</t>
        </r>
        <r>
          <rPr>
            <sz val="10"/>
            <color rgb="FF000000"/>
            <rFont val="Tahoma"/>
            <family val="2"/>
          </rPr>
          <t xml:space="preserve">
</t>
        </r>
        <r>
          <rPr>
            <sz val="10"/>
            <color rgb="FF000000"/>
            <rFont val="Tahoma"/>
            <family val="2"/>
          </rPr>
          <t xml:space="preserve">Due Date:
</t>
        </r>
        <r>
          <rPr>
            <sz val="10"/>
            <color rgb="FF000000"/>
            <rFont val="Tahoma"/>
            <family val="2"/>
          </rPr>
          <t xml:space="preserve">October 1, 2025 
</t>
        </r>
        <r>
          <rPr>
            <sz val="10"/>
            <color rgb="FF000000"/>
            <rFont val="Tahoma"/>
            <family val="2"/>
          </rPr>
          <t xml:space="preserve">
</t>
        </r>
        <r>
          <rPr>
            <sz val="10"/>
            <color rgb="FF000000"/>
            <rFont val="Tahoma"/>
            <family val="2"/>
          </rPr>
          <t>If the incentive pricing is not paid by October 1st, the chapter may be subject to being rebilled AMFs at the base rate of $97/man/semester.</t>
        </r>
      </text>
    </comment>
    <comment ref="A20" authorId="0" shapeId="0" xr:uid="{00000000-0006-0000-0100-000004000000}">
      <text>
        <r>
          <rPr>
            <sz val="10"/>
            <color rgb="FF000000"/>
            <rFont val="Tahoma"/>
            <family val="34"/>
          </rPr>
          <t>Calculation:</t>
        </r>
        <r>
          <rPr>
            <sz val="10"/>
            <color rgb="FF000000"/>
            <rFont val="Arial"/>
            <family val="2"/>
          </rPr>
          <t xml:space="preserve">
</t>
        </r>
        <r>
          <rPr>
            <sz val="10"/>
            <color rgb="FF000000"/>
            <rFont val="Tahoma"/>
            <family val="34"/>
          </rPr>
          <t xml:space="preserve">(B6 + B8) * 118 = AMFs
</t>
        </r>
        <r>
          <rPr>
            <sz val="10"/>
            <color rgb="FF000000"/>
            <rFont val="Arial"/>
            <family val="2"/>
          </rPr>
          <t xml:space="preserve">
</t>
        </r>
        <r>
          <rPr>
            <sz val="10"/>
            <color rgb="FF000000"/>
            <rFont val="Tahoma"/>
            <family val="34"/>
          </rPr>
          <t>Due Date:</t>
        </r>
        <r>
          <rPr>
            <sz val="10"/>
            <color rgb="FF000000"/>
            <rFont val="Arial"/>
            <family val="2"/>
          </rPr>
          <t xml:space="preserve">
</t>
        </r>
        <r>
          <rPr>
            <sz val="10"/>
            <color rgb="FF000000"/>
            <rFont val="Tahoma"/>
            <family val="34"/>
          </rPr>
          <t>March 1, 2026</t>
        </r>
        <r>
          <rPr>
            <sz val="10"/>
            <color rgb="FF000000"/>
            <rFont val="Arial"/>
            <family val="2"/>
          </rPr>
          <t xml:space="preserve">
</t>
        </r>
        <r>
          <rPr>
            <sz val="10"/>
            <color rgb="FF000000"/>
            <rFont val="Tahoma"/>
            <family val="34"/>
          </rPr>
          <t xml:space="preserve">
</t>
        </r>
        <r>
          <rPr>
            <sz val="10"/>
            <color rgb="FF000000"/>
            <rFont val="Tahoma"/>
            <family val="34"/>
          </rPr>
          <t>The split/base rate will be billed to members who were not enrolled in school during the fall semester or studying abroad during the fall 2025 semester.</t>
        </r>
        <r>
          <rPr>
            <sz val="10"/>
            <color rgb="FF000000"/>
            <rFont val="Arial"/>
            <family val="2"/>
          </rPr>
          <t xml:space="preserve">
</t>
        </r>
      </text>
    </comment>
    <comment ref="A22" authorId="0" shapeId="0" xr:uid="{00000000-0006-0000-0100-000006000000}">
      <text>
        <r>
          <rPr>
            <sz val="10"/>
            <color rgb="FF000000"/>
            <rFont val="Tahoma"/>
            <family val="34"/>
          </rPr>
          <t>Calculation:</t>
        </r>
        <r>
          <rPr>
            <sz val="10"/>
            <color rgb="FF000000"/>
            <rFont val="Arial"/>
            <family val="2"/>
          </rPr>
          <t xml:space="preserve">
</t>
        </r>
        <r>
          <rPr>
            <sz val="10"/>
            <color rgb="FF000000"/>
            <rFont val="Tahoma"/>
            <family val="34"/>
          </rPr>
          <t>$250/semester</t>
        </r>
        <r>
          <rPr>
            <sz val="10"/>
            <color rgb="FF000000"/>
            <rFont val="Arial"/>
            <family val="2"/>
          </rPr>
          <t xml:space="preserve">
</t>
        </r>
        <r>
          <rPr>
            <sz val="10"/>
            <color rgb="FF000000"/>
            <rFont val="Tahoma"/>
            <family val="34"/>
          </rPr>
          <t xml:space="preserve">
</t>
        </r>
        <r>
          <rPr>
            <sz val="10"/>
            <color rgb="FF000000"/>
            <rFont val="Tahoma"/>
            <family val="34"/>
          </rPr>
          <t>Due Date:</t>
        </r>
        <r>
          <rPr>
            <sz val="10"/>
            <color rgb="FF000000"/>
            <rFont val="Arial"/>
            <family val="2"/>
          </rPr>
          <t xml:space="preserve">
</t>
        </r>
        <r>
          <rPr>
            <sz val="10"/>
            <color rgb="FF000000"/>
            <rFont val="Tahoma"/>
            <family val="34"/>
          </rPr>
          <t>March 31, 2026</t>
        </r>
        <r>
          <rPr>
            <sz val="10"/>
            <color rgb="FF000000"/>
            <rFont val="Arial"/>
            <family val="2"/>
          </rPr>
          <t xml:space="preserve">
</t>
        </r>
        <r>
          <rPr>
            <sz val="10"/>
            <color rgb="FF000000"/>
            <rFont val="Tahoma"/>
            <family val="34"/>
          </rPr>
          <t xml:space="preserve">
</t>
        </r>
        <r>
          <rPr>
            <sz val="10"/>
            <color rgb="FF000000"/>
            <rFont val="Tahoma"/>
            <family val="34"/>
          </rPr>
          <t xml:space="preserve">The Conclave Savings Plan is a semesterly chapter fee that goes directly back to the chapter. When Conclave registration opens every two years, the chapter will have at least $1,000 to send a delegate to the biennial convention. </t>
        </r>
        <r>
          <rPr>
            <sz val="10"/>
            <color rgb="FF000000"/>
            <rFont val="Arial"/>
            <family val="2"/>
          </rPr>
          <t xml:space="preserve">
</t>
        </r>
      </text>
    </comment>
    <comment ref="A24" authorId="0" shapeId="0" xr:uid="{00000000-0006-0000-0100-000007000000}">
      <text>
        <r>
          <rPr>
            <sz val="10"/>
            <color rgb="FF000000"/>
            <rFont val="Arial"/>
            <family val="34"/>
          </rPr>
          <t>When:</t>
        </r>
        <r>
          <rPr>
            <sz val="10"/>
            <color rgb="FF000000"/>
            <rFont val="Arial"/>
            <family val="2"/>
          </rPr>
          <t xml:space="preserve">
</t>
        </r>
        <r>
          <rPr>
            <sz val="10"/>
            <color rgb="FF000000"/>
            <rFont val="Arial"/>
            <family val="34"/>
          </rPr>
          <t>Typically occur on a Saturday or Sunday, 1/2 a day long, at varying locations throughout your province</t>
        </r>
        <r>
          <rPr>
            <sz val="10"/>
            <color rgb="FF000000"/>
            <rFont val="Arial"/>
            <family val="2"/>
          </rPr>
          <t xml:space="preserve">
</t>
        </r>
        <r>
          <rPr>
            <sz val="10"/>
            <color rgb="FF000000"/>
            <rFont val="Arial"/>
            <family val="34"/>
          </rPr>
          <t xml:space="preserve">
</t>
        </r>
        <r>
          <rPr>
            <sz val="10"/>
            <color rgb="FF000000"/>
            <rFont val="Arial"/>
            <family val="34"/>
          </rPr>
          <t>https://www.tke.org/programs/forums</t>
        </r>
        <r>
          <rPr>
            <sz val="10"/>
            <color rgb="FF000000"/>
            <rFont val="Arial"/>
            <family val="2"/>
          </rPr>
          <t xml:space="preserve">
</t>
        </r>
        <r>
          <rPr>
            <sz val="10"/>
            <color rgb="FF000000"/>
            <rFont val="Arial"/>
            <family val="34"/>
          </rPr>
          <t xml:space="preserve">
</t>
        </r>
        <r>
          <rPr>
            <sz val="10"/>
            <color rgb="FF000000"/>
            <rFont val="Arial"/>
            <family val="34"/>
          </rPr>
          <t>Province Forums are the best resource for learning tips and tricks to starting off the school year. The forums are hosted by TKE's top volunteers and professional staff. These events serve as an opportunity for you to network with Fraters from your region.</t>
        </r>
        <r>
          <rPr>
            <sz val="10"/>
            <color rgb="FF000000"/>
            <rFont val="Arial"/>
            <family val="2"/>
          </rPr>
          <t xml:space="preserve">
</t>
        </r>
      </text>
    </comment>
    <comment ref="A25" authorId="0" shapeId="0" xr:uid="{00000000-0006-0000-0100-000008000000}">
      <text>
        <r>
          <rPr>
            <sz val="10"/>
            <color rgb="FF000000"/>
            <rFont val="Arial"/>
            <family val="34"/>
          </rPr>
          <t>When:</t>
        </r>
        <r>
          <rPr>
            <sz val="10"/>
            <color rgb="FF000000"/>
            <rFont val="Arial"/>
            <family val="2"/>
          </rPr>
          <t xml:space="preserve">
</t>
        </r>
        <r>
          <rPr>
            <sz val="10"/>
            <color rgb="FF000000"/>
            <rFont val="Arial"/>
            <family val="34"/>
          </rPr>
          <t xml:space="preserve">Typically occurs during a Friday &amp; Saturday in February or March with varying locations depending on your region. </t>
        </r>
        <r>
          <rPr>
            <sz val="10"/>
            <color rgb="FF000000"/>
            <rFont val="Arial"/>
            <family val="2"/>
          </rPr>
          <t xml:space="preserve">
</t>
        </r>
        <r>
          <rPr>
            <sz val="10"/>
            <color rgb="FF000000"/>
            <rFont val="Arial"/>
            <family val="34"/>
          </rPr>
          <t xml:space="preserve">
</t>
        </r>
        <r>
          <rPr>
            <sz val="10"/>
            <color rgb="FF000000"/>
            <rFont val="Arial"/>
            <family val="34"/>
          </rPr>
          <t>https://www.tke.org/programs/rlc</t>
        </r>
        <r>
          <rPr>
            <sz val="10"/>
            <color rgb="FF000000"/>
            <rFont val="Arial"/>
            <family val="2"/>
          </rPr>
          <t xml:space="preserve">
</t>
        </r>
        <r>
          <rPr>
            <sz val="10"/>
            <color rgb="FF000000"/>
            <rFont val="Arial"/>
            <family val="34"/>
          </rPr>
          <t xml:space="preserve">
</t>
        </r>
        <r>
          <rPr>
            <sz val="10"/>
            <color rgb="FF000000"/>
            <rFont val="Arial"/>
            <family val="34"/>
          </rPr>
          <t xml:space="preserve">Regional Leadership Conferences will re-focus on developing a mix of leadership and management skills necessary for all TKE members. </t>
        </r>
        <r>
          <rPr>
            <sz val="10"/>
            <color rgb="FF000000"/>
            <rFont val="Arial"/>
            <family val="2"/>
          </rPr>
          <t xml:space="preserve">
</t>
        </r>
        <r>
          <rPr>
            <sz val="10"/>
            <color rgb="FF000000"/>
            <rFont val="Arial"/>
            <family val="34"/>
          </rPr>
          <t xml:space="preserve">
</t>
        </r>
        <r>
          <rPr>
            <sz val="10"/>
            <color rgb="FF000000"/>
            <rFont val="Arial"/>
            <family val="34"/>
          </rPr>
          <t xml:space="preserve">For those starting their TKE journey, we provide opportunities to learn more about TKE Ritual, recruitment, and membership development programs such as the Blueprint. Want to learn more about what it takes to succeed beyond the classroom? We will provide education on personal finance, selling yourself or your ideas, and unlocking your potential through setting goals. </t>
        </r>
        <r>
          <rPr>
            <sz val="10"/>
            <color rgb="FF000000"/>
            <rFont val="Arial"/>
            <family val="2"/>
          </rPr>
          <t xml:space="preserve">
</t>
        </r>
      </text>
    </comment>
    <comment ref="A35" authorId="1" shapeId="0" xr:uid="{00000000-0006-0000-0100-000009000000}">
      <text>
        <r>
          <rPr>
            <sz val="10"/>
            <color rgb="FF000000"/>
            <rFont val="Calibri"/>
            <family val="2"/>
          </rPr>
          <t xml:space="preserve">Additional costs for new members from fall 2025
</t>
        </r>
      </text>
    </comment>
    <comment ref="A38" authorId="2" shapeId="0" xr:uid="{80C716E1-11BF-404B-937B-06601450D016}">
      <text>
        <r>
          <rPr>
            <sz val="10"/>
            <color indexed="8"/>
            <rFont val="Arial"/>
            <family val="2"/>
          </rPr>
          <t xml:space="preserve">Recommended to collect $10 per member and submit it into your chapters leadership fund for future conference events.
</t>
        </r>
      </text>
    </comment>
  </commentList>
</comments>
</file>

<file path=xl/sharedStrings.xml><?xml version="1.0" encoding="utf-8"?>
<sst xmlns="http://schemas.openxmlformats.org/spreadsheetml/2006/main" count="140" uniqueCount="77">
  <si>
    <t>Fall 2026 Sample Budget</t>
  </si>
  <si>
    <t># of Members</t>
  </si>
  <si>
    <t xml:space="preserve"> </t>
  </si>
  <si>
    <t>Enter the number of men returning to your chapter in the fall, including study abroad fall, in the column to the right.</t>
  </si>
  <si>
    <t>Total Members</t>
  </si>
  <si>
    <t>Members</t>
  </si>
  <si>
    <t>Full Year AMF</t>
  </si>
  <si>
    <t>Enter the number of men billed in each AMF category. You have the option of being billed one-time in the fall, split per semester, fall semester only (December grad/study abroad spring), or spring semester only (fall study abroad).</t>
  </si>
  <si>
    <t>Member Payment Breakdown</t>
  </si>
  <si>
    <t>Split (Per Semester) AMF</t>
  </si>
  <si>
    <t xml:space="preserve">Fall Semester AMF </t>
  </si>
  <si>
    <t xml:space="preserve">Spring Semester AMF </t>
  </si>
  <si>
    <t>Are you Splitting RMF? (Check For Yes)</t>
  </si>
  <si>
    <t>Savings for Unexpected Expenses (10% of Total)</t>
  </si>
  <si>
    <t>Savings/ Debt Payment</t>
  </si>
  <si>
    <t>Total Revenue (Including Savings)</t>
  </si>
  <si>
    <t>Recommended Fall Dues</t>
  </si>
  <si>
    <t>Grand Total and Recommended Dues</t>
  </si>
  <si>
    <t>Expenses</t>
  </si>
  <si>
    <t>Budgeted</t>
  </si>
  <si>
    <t>Actual Spent</t>
  </si>
  <si>
    <t>Difference</t>
  </si>
  <si>
    <t>Chapter Assessment Fee (CAF)</t>
  </si>
  <si>
    <r>
      <rPr>
        <sz val="9"/>
        <color rgb="FF000000"/>
        <rFont val="Arial"/>
      </rPr>
      <t xml:space="preserve">The sample budget has the chapter paying the CAF, RMF &amp; AMF in full &amp; split options. The RMF fluctuates from chapter to chapter - look at </t>
    </r>
    <r>
      <rPr>
        <b/>
        <sz val="9"/>
        <color rgb="FF000000"/>
        <rFont val="Arial"/>
      </rPr>
      <t>https://legacy.tke.org/resources/riskfeecalculation</t>
    </r>
    <r>
      <rPr>
        <sz val="9"/>
        <color rgb="FF000000"/>
        <rFont val="Arial"/>
      </rPr>
      <t xml:space="preserve">. More information on the fee structure can be found here - </t>
    </r>
    <r>
      <rPr>
        <b/>
        <sz val="9"/>
        <color rgb="FF000000"/>
        <rFont val="Arial"/>
      </rPr>
      <t xml:space="preserve">https://tke.org/resources/finance/
</t>
    </r>
    <r>
      <rPr>
        <sz val="9"/>
        <color rgb="FF000000"/>
        <rFont val="Arial"/>
      </rPr>
      <t xml:space="preserve">
All fees are paid to TKE Headquarters through the Chapter Module - </t>
    </r>
    <r>
      <rPr>
        <b/>
        <sz val="9"/>
        <color rgb="FF000000"/>
        <rFont val="Arial"/>
      </rPr>
      <t>https://module.tke.org</t>
    </r>
  </si>
  <si>
    <t>Headquarters Fees</t>
  </si>
  <si>
    <t>($500 or $390*2 for every Chapter)</t>
  </si>
  <si>
    <t>Risk Management Fees (RMF)</t>
  </si>
  <si>
    <t>($235 per member per year-base rate)</t>
  </si>
  <si>
    <t>Annual Membership Fees (AMFs)</t>
  </si>
  <si>
    <t>($215 for full year - incentive rate)</t>
  </si>
  <si>
    <t>($123 for half year - base rate)</t>
  </si>
  <si>
    <t>Conclave Savings Plan</t>
  </si>
  <si>
    <t>Subtotal</t>
  </si>
  <si>
    <t>Total Owed to HQ</t>
  </si>
  <si>
    <t>Province Forum (Forum)</t>
  </si>
  <si>
    <t xml:space="preserve">Highly Recommended </t>
  </si>
  <si>
    <t>Chapter Expenses</t>
  </si>
  <si>
    <t>Regional Leadership Conference (RLC)</t>
  </si>
  <si>
    <t>Conclave 2028 Travel</t>
  </si>
  <si>
    <t>Recruitment</t>
  </si>
  <si>
    <t>Social</t>
  </si>
  <si>
    <t>Philanthropy</t>
  </si>
  <si>
    <t>These are your variable expenses. They may be the same or different from what is listed. Based on your spending over the last 1-3 years, the chapter can budget for variable expenses you may encounter throughout the year.</t>
  </si>
  <si>
    <t>Officers</t>
  </si>
  <si>
    <t>Semi-Formal</t>
  </si>
  <si>
    <t>Scholarship</t>
  </si>
  <si>
    <t>Brotherhood Events</t>
  </si>
  <si>
    <t>Conference Travel (Forum/RLC/Conclave)</t>
  </si>
  <si>
    <t>Composite</t>
  </si>
  <si>
    <t>Apparel/T-Shirts</t>
  </si>
  <si>
    <t>IFC Dues</t>
  </si>
  <si>
    <t>Miscellaneous</t>
  </si>
  <si>
    <t>Chapter Expenses Total</t>
  </si>
  <si>
    <t>Total Expenses</t>
  </si>
  <si>
    <t>Budgeted Surplus / (Deficit)</t>
  </si>
  <si>
    <t>Actual Surplus/ (Deficit)</t>
  </si>
  <si>
    <t>Spring 2027 Sample Budget</t>
  </si>
  <si>
    <r>
      <t xml:space="preserve">Enter the number of men returning to your chapter, </t>
    </r>
    <r>
      <rPr>
        <b/>
        <u/>
        <sz val="9"/>
        <rFont val="Arial"/>
        <family val="2"/>
      </rPr>
      <t>NOT</t>
    </r>
    <r>
      <rPr>
        <b/>
        <sz val="9"/>
        <rFont val="Arial"/>
        <family val="2"/>
      </rPr>
      <t xml:space="preserve"> including the fall 2024 initiates. This may be different from the fall due to december graduates, transfers, etc.</t>
    </r>
  </si>
  <si>
    <t xml:space="preserve">Members </t>
  </si>
  <si>
    <t>Fall 2026 Initiates</t>
  </si>
  <si>
    <t>Will your new members be paying spring Dues? (Check for yes)</t>
  </si>
  <si>
    <t>Enter the number of men billed in each AMF category. These numbers should mirror what you entered in the fall budget. There should be no difference unless you have a member returning to school in the spring that was not accounted for in the fall.</t>
  </si>
  <si>
    <t>Did you split RMF Fees?</t>
  </si>
  <si>
    <t>Recommended Spring Dues (Fall members)</t>
  </si>
  <si>
    <t>Grand Total and Recommended Dues for returning members</t>
  </si>
  <si>
    <t>New Members</t>
  </si>
  <si>
    <t>Recommended Dues for New Members If you checked the C4 Cell</t>
  </si>
  <si>
    <t>If you split click the drop down for $390. If you paid in full leave this at $0</t>
  </si>
  <si>
    <t>This sheet is using the Fall 2026 check box in cell B8 to determine if the chapter should account for a split RMF in the spring</t>
  </si>
  <si>
    <t>($235 per member per year)</t>
  </si>
  <si>
    <t>This should remain $0 if you paid all in the fall. The sheet will do this automatically if you entered cells B4-7 on the Fall sheet correctly</t>
  </si>
  <si>
    <t>Calculated based on information entered in Fall 2026 cells B4-7</t>
  </si>
  <si>
    <t>Paid every semester</t>
  </si>
  <si>
    <t>Province Forum (PF)</t>
  </si>
  <si>
    <t xml:space="preserve">These are your variable expenses. Tey may be the same or different from what is listed. Based on your spenidng over the last 1-3 years, the chapter can budget for variable expenses you may encounter throughout the year. </t>
  </si>
  <si>
    <t>Red Carnation Ball (RCB)</t>
  </si>
  <si>
    <t>Conference Travel (PF/RLC/Conclave)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</si>
</sst>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
    <numFmt numFmtId="165" formatCode="_([$$-409]* #,##0.00_);_([$$-409]* \(#,##0.00\);_([$$-409]* &quot;-&quot;??_);_(@_)"/>
  </numFmts>
  <fonts count="25">
    <font>
      <sz val="10"/>
      <color indexed="8"/>
      <name val="Arial"/>
      <family val="2"/>
    </font>
    <font>
      <b/>
      <sz val="9"/>
      <name val="Arial"/>
      <family val="2"/>
    </font>
    <font>
      <sz val="9"/>
      <name val="Arial"/>
      <family val="2"/>
    </font>
    <font>
      <sz val="8"/>
      <name val="Arial"/>
      <family val="2"/>
    </font>
    <font>
      <sz val="10"/>
      <color indexed="8"/>
      <name val="Arial"/>
      <family val="2"/>
    </font>
    <font>
      <sz val="9"/>
      <color indexed="8"/>
      <name val="Arial"/>
      <family val="2"/>
    </font>
    <font>
      <b/>
      <sz val="9"/>
      <color indexed="8"/>
      <name val="Arial"/>
      <family val="2"/>
    </font>
    <font>
      <sz val="16"/>
      <name val="Arial"/>
      <family val="2"/>
    </font>
    <font>
      <b/>
      <sz val="12"/>
      <name val="Arial"/>
      <family val="2"/>
    </font>
    <font>
      <i/>
      <sz val="8"/>
      <name val="Arial"/>
      <family val="2"/>
    </font>
    <font>
      <sz val="18"/>
      <color indexed="8"/>
      <name val="Arial"/>
      <family val="2"/>
    </font>
    <font>
      <sz val="11"/>
      <color theme="1"/>
      <name val="Calibri"/>
      <family val="2"/>
      <scheme val="minor"/>
    </font>
    <font>
      <b/>
      <sz val="9"/>
      <color theme="1"/>
      <name val="Arial"/>
      <family val="2"/>
    </font>
    <font>
      <sz val="10"/>
      <color rgb="FF000000"/>
      <name val="Calibri"/>
      <family val="2"/>
    </font>
    <font>
      <b/>
      <u/>
      <sz val="9"/>
      <name val="Arial"/>
      <family val="2"/>
    </font>
    <font>
      <sz val="10"/>
      <color rgb="FF000000"/>
      <name val="Tahoma"/>
      <family val="2"/>
    </font>
    <font>
      <sz val="10"/>
      <color rgb="FF000000"/>
      <name val="Arial"/>
      <family val="2"/>
    </font>
    <font>
      <sz val="10"/>
      <color rgb="FF000000"/>
      <name val="Tahoma"/>
      <family val="34"/>
    </font>
    <font>
      <sz val="10"/>
      <color rgb="FF000000"/>
      <name val="Arial"/>
      <family val="34"/>
    </font>
    <font>
      <b/>
      <sz val="8.5"/>
      <color indexed="8"/>
      <name val="Arial"/>
      <family val="2"/>
    </font>
    <font>
      <sz val="9"/>
      <color rgb="FF000000"/>
      <name val="Arial"/>
    </font>
    <font>
      <b/>
      <sz val="9"/>
      <color rgb="FF000000"/>
      <name val="Arial"/>
    </font>
    <font>
      <sz val="12"/>
      <color indexed="8"/>
      <name val="Arial"/>
      <family val="2"/>
    </font>
    <font>
      <sz val="9"/>
      <color rgb="FF000000"/>
      <name val="Arial"/>
      <charset val="1"/>
    </font>
    <font>
      <sz val="14"/>
      <color indexed="8"/>
      <name val="Arial"/>
      <family val="2"/>
    </font>
  </fonts>
  <fills count="13">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9"/>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00B0F0"/>
        <bgColor indexed="64"/>
      </patternFill>
    </fill>
    <fill>
      <patternFill patternType="solid">
        <fgColor rgb="FF92D050"/>
        <bgColor indexed="64"/>
      </patternFill>
    </fill>
    <fill>
      <patternFill patternType="solid">
        <fgColor theme="1"/>
        <bgColor indexed="64"/>
      </patternFill>
    </fill>
    <fill>
      <patternFill patternType="solid">
        <fgColor theme="6" tint="0.79998168889431442"/>
        <bgColor indexed="64"/>
      </patternFill>
    </fill>
  </fills>
  <borders count="69">
    <border>
      <left/>
      <right/>
      <top/>
      <bottom/>
      <diagonal/>
    </border>
    <border>
      <left style="thin">
        <color auto="1"/>
      </left>
      <right/>
      <top style="thick">
        <color auto="1"/>
      </top>
      <bottom style="thin">
        <color auto="1"/>
      </bottom>
      <diagonal/>
    </border>
    <border>
      <left style="thin">
        <color auto="1"/>
      </left>
      <right/>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ck">
        <color auto="1"/>
      </top>
      <bottom style="thick">
        <color auto="1"/>
      </bottom>
      <diagonal/>
    </border>
    <border>
      <left style="thick">
        <color auto="1"/>
      </left>
      <right/>
      <top/>
      <bottom style="thin">
        <color auto="1"/>
      </bottom>
      <diagonal/>
    </border>
    <border>
      <left/>
      <right/>
      <top/>
      <bottom style="thin">
        <color auto="1"/>
      </bottom>
      <diagonal/>
    </border>
    <border>
      <left style="thin">
        <color auto="1"/>
      </left>
      <right/>
      <top style="thick">
        <color auto="1"/>
      </top>
      <bottom style="thick">
        <color auto="1"/>
      </bottom>
      <diagonal/>
    </border>
    <border>
      <left style="thin">
        <color auto="1"/>
      </left>
      <right/>
      <top style="thin">
        <color auto="1"/>
      </top>
      <bottom/>
      <diagonal/>
    </border>
    <border>
      <left style="thick">
        <color auto="1"/>
      </left>
      <right/>
      <top style="thin">
        <color auto="1"/>
      </top>
      <bottom style="thin">
        <color auto="1"/>
      </bottom>
      <diagonal/>
    </border>
    <border>
      <left style="thin">
        <color auto="1"/>
      </left>
      <right/>
      <top style="thin">
        <color auto="1"/>
      </top>
      <bottom style="thin">
        <color auto="1"/>
      </bottom>
      <diagonal/>
    </border>
    <border>
      <left style="thick">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right style="thin">
        <color auto="1"/>
      </right>
      <top/>
      <bottom style="thick">
        <color auto="1"/>
      </bottom>
      <diagonal/>
    </border>
    <border>
      <left/>
      <right/>
      <top style="thick">
        <color auto="1"/>
      </top>
      <bottom style="thick">
        <color auto="1"/>
      </bottom>
      <diagonal/>
    </border>
    <border>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ck">
        <color auto="1"/>
      </bottom>
      <diagonal/>
    </border>
    <border>
      <left style="thin">
        <color auto="1"/>
      </left>
      <right style="thin">
        <color auto="1"/>
      </right>
      <top style="thin">
        <color auto="1"/>
      </top>
      <bottom style="thick">
        <color auto="1"/>
      </bottom>
      <diagonal/>
    </border>
    <border>
      <left/>
      <right style="thick">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ck">
        <color auto="1"/>
      </bottom>
      <diagonal/>
    </border>
    <border>
      <left/>
      <right style="thick">
        <color auto="1"/>
      </right>
      <top/>
      <bottom style="thick">
        <color auto="1"/>
      </bottom>
      <diagonal/>
    </border>
    <border>
      <left style="medium">
        <color auto="1"/>
      </left>
      <right/>
      <top style="medium">
        <color auto="1"/>
      </top>
      <bottom/>
      <diagonal/>
    </border>
    <border>
      <left/>
      <right style="thin">
        <color auto="1"/>
      </right>
      <top style="medium">
        <color auto="1"/>
      </top>
      <bottom/>
      <diagonal/>
    </border>
    <border>
      <left/>
      <right/>
      <top style="medium">
        <color auto="1"/>
      </top>
      <bottom/>
      <diagonal/>
    </border>
    <border>
      <left style="thin">
        <color auto="1"/>
      </left>
      <right style="thin">
        <color auto="1"/>
      </right>
      <top/>
      <bottom style="thick">
        <color auto="1"/>
      </bottom>
      <diagonal/>
    </border>
    <border>
      <left style="thin">
        <color auto="1"/>
      </left>
      <right/>
      <top style="medium">
        <color auto="1"/>
      </top>
      <bottom/>
      <diagonal/>
    </border>
    <border>
      <left style="thin">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medium">
        <color auto="1"/>
      </bottom>
      <diagonal/>
    </border>
    <border>
      <left/>
      <right style="thin">
        <color auto="1"/>
      </right>
      <top/>
      <bottom style="medium">
        <color auto="1"/>
      </bottom>
      <diagonal/>
    </border>
    <border>
      <left/>
      <right style="thick">
        <color auto="1"/>
      </right>
      <top style="thin">
        <color auto="1"/>
      </top>
      <bottom/>
      <diagonal/>
    </border>
    <border>
      <left/>
      <right style="thick">
        <color auto="1"/>
      </right>
      <top/>
      <bottom style="thin">
        <color auto="1"/>
      </bottom>
      <diagonal/>
    </border>
    <border>
      <left style="thin">
        <color auto="1"/>
      </left>
      <right/>
      <top style="thick">
        <color auto="1"/>
      </top>
      <bottom/>
      <diagonal/>
    </border>
    <border>
      <left/>
      <right style="thick">
        <color auto="1"/>
      </right>
      <top style="thick">
        <color auto="1"/>
      </top>
      <bottom/>
      <diagonal/>
    </border>
    <border>
      <left/>
      <right/>
      <top/>
      <bottom style="thick">
        <color auto="1"/>
      </bottom>
      <diagonal/>
    </border>
    <border>
      <left style="thin">
        <color auto="1"/>
      </left>
      <right/>
      <top style="thick">
        <color auto="1"/>
      </top>
      <bottom style="medium">
        <color indexed="64"/>
      </bottom>
      <diagonal/>
    </border>
    <border>
      <left style="thick">
        <color auto="1"/>
      </left>
      <right style="thin">
        <color indexed="64"/>
      </right>
      <top style="thin">
        <color auto="1"/>
      </top>
      <bottom style="thick">
        <color auto="1"/>
      </bottom>
      <diagonal/>
    </border>
    <border>
      <left/>
      <right style="thin">
        <color indexed="64"/>
      </right>
      <top style="thick">
        <color auto="1"/>
      </top>
      <bottom style="medium">
        <color auto="1"/>
      </bottom>
      <diagonal/>
    </border>
    <border>
      <left style="thick">
        <color auto="1"/>
      </left>
      <right style="thin">
        <color indexed="64"/>
      </right>
      <top style="thin">
        <color auto="1"/>
      </top>
      <bottom style="medium">
        <color auto="1"/>
      </bottom>
      <diagonal/>
    </border>
    <border>
      <left/>
      <right/>
      <top style="thick">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diagonal/>
    </border>
    <border>
      <left/>
      <right style="thin">
        <color rgb="FF000000"/>
      </right>
      <top/>
      <bottom/>
      <diagonal/>
    </border>
    <border>
      <left/>
      <right style="thin">
        <color auto="1"/>
      </right>
      <top style="medium">
        <color auto="1"/>
      </top>
      <bottom style="medium">
        <color rgb="FF000000"/>
      </bottom>
      <diagonal/>
    </border>
    <border>
      <left style="thin">
        <color rgb="FF000000"/>
      </left>
      <right style="thin">
        <color rgb="FF000000"/>
      </right>
      <top style="thin">
        <color rgb="FF000000"/>
      </top>
      <bottom style="thin">
        <color rgb="FF000000"/>
      </bottom>
      <diagonal/>
    </border>
    <border>
      <left/>
      <right/>
      <top style="thick">
        <color auto="1"/>
      </top>
      <bottom/>
      <diagonal/>
    </border>
    <border>
      <left style="thin">
        <color auto="1"/>
      </left>
      <right/>
      <top/>
      <bottom style="medium">
        <color rgb="FF000000"/>
      </bottom>
      <diagonal/>
    </border>
    <border>
      <left/>
      <right style="thick">
        <color auto="1"/>
      </right>
      <top/>
      <bottom style="medium">
        <color rgb="FF000000"/>
      </bottom>
      <diagonal/>
    </border>
    <border>
      <left style="thin">
        <color auto="1"/>
      </left>
      <right/>
      <top style="thin">
        <color rgb="FF000000"/>
      </top>
      <bottom/>
      <diagonal/>
    </border>
    <border>
      <left/>
      <right style="thick">
        <color auto="1"/>
      </right>
      <top style="thin">
        <color rgb="FF000000"/>
      </top>
      <bottom/>
      <diagonal/>
    </border>
    <border>
      <left style="thin">
        <color auto="1"/>
      </left>
      <right/>
      <top/>
      <bottom style="thin">
        <color rgb="FF000000"/>
      </bottom>
      <diagonal/>
    </border>
    <border>
      <left/>
      <right style="thick">
        <color auto="1"/>
      </right>
      <top/>
      <bottom style="thin">
        <color rgb="FF000000"/>
      </bottom>
      <diagonal/>
    </border>
    <border>
      <left style="thick">
        <color auto="1"/>
      </left>
      <right/>
      <top style="thin">
        <color auto="1"/>
      </top>
      <bottom style="thin">
        <color rgb="FF000000"/>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s>
  <cellStyleXfs count="3">
    <xf numFmtId="0" fontId="0" fillId="0" borderId="0">
      <protection locked="0"/>
    </xf>
    <xf numFmtId="44" fontId="4" fillId="0" borderId="0" applyFont="0" applyFill="0" applyBorder="0" applyAlignment="0" applyProtection="0"/>
    <xf numFmtId="0" fontId="11" fillId="0" borderId="0"/>
  </cellStyleXfs>
  <cellXfs count="171">
    <xf numFmtId="0" fontId="0" fillId="0" borderId="0" xfId="0">
      <protection locked="0"/>
    </xf>
    <xf numFmtId="44" fontId="2" fillId="4" borderId="2" xfId="1" applyFont="1" applyFill="1" applyBorder="1" applyAlignment="1" applyProtection="1">
      <alignment horizontal="center"/>
      <protection locked="0"/>
    </xf>
    <xf numFmtId="0" fontId="2" fillId="5" borderId="5" xfId="0" applyFont="1" applyFill="1" applyBorder="1" applyAlignment="1">
      <alignment horizontal="right"/>
      <protection locked="0"/>
    </xf>
    <xf numFmtId="0" fontId="2" fillId="4" borderId="6" xfId="0" applyFont="1" applyFill="1" applyBorder="1" applyAlignment="1">
      <alignment horizontal="right"/>
      <protection locked="0"/>
    </xf>
    <xf numFmtId="0" fontId="2" fillId="4" borderId="3" xfId="0" applyFont="1" applyFill="1" applyBorder="1" applyAlignment="1">
      <alignment horizontal="right"/>
      <protection locked="0"/>
    </xf>
    <xf numFmtId="44" fontId="2" fillId="4" borderId="3" xfId="1" applyFont="1" applyFill="1" applyBorder="1" applyAlignment="1" applyProtection="1">
      <alignment horizontal="right"/>
      <protection locked="0"/>
    </xf>
    <xf numFmtId="44" fontId="2" fillId="6" borderId="9" xfId="1" applyFont="1" applyFill="1" applyBorder="1" applyAlignment="1" applyProtection="1">
      <alignment horizontal="center"/>
    </xf>
    <xf numFmtId="0" fontId="2" fillId="4" borderId="10" xfId="0" applyFont="1" applyFill="1" applyBorder="1" applyAlignment="1">
      <alignment horizontal="right"/>
      <protection locked="0"/>
    </xf>
    <xf numFmtId="44" fontId="2" fillId="4" borderId="11" xfId="1" applyFont="1" applyFill="1" applyBorder="1" applyAlignment="1" applyProtection="1">
      <alignment horizontal="center"/>
      <protection locked="0"/>
    </xf>
    <xf numFmtId="164" fontId="2" fillId="7" borderId="14" xfId="0" applyNumberFormat="1" applyFont="1" applyFill="1" applyBorder="1">
      <protection locked="0"/>
    </xf>
    <xf numFmtId="0" fontId="5" fillId="0" borderId="0" xfId="0" applyFont="1">
      <protection locked="0"/>
    </xf>
    <xf numFmtId="0" fontId="5" fillId="7" borderId="0" xfId="0" applyFont="1" applyFill="1">
      <protection locked="0"/>
    </xf>
    <xf numFmtId="0" fontId="5" fillId="8" borderId="17" xfId="0" applyFont="1" applyFill="1" applyBorder="1">
      <protection locked="0"/>
    </xf>
    <xf numFmtId="44" fontId="5" fillId="8" borderId="18" xfId="0" applyNumberFormat="1" applyFont="1" applyFill="1" applyBorder="1">
      <protection locked="0"/>
    </xf>
    <xf numFmtId="0" fontId="6" fillId="9" borderId="5" xfId="0" applyFont="1" applyFill="1" applyBorder="1" applyAlignment="1">
      <alignment horizontal="center"/>
      <protection locked="0"/>
    </xf>
    <xf numFmtId="0" fontId="5" fillId="9" borderId="17" xfId="0" applyFont="1" applyFill="1" applyBorder="1">
      <protection locked="0"/>
    </xf>
    <xf numFmtId="0" fontId="1" fillId="2" borderId="19" xfId="0" applyFont="1" applyFill="1" applyBorder="1" applyAlignment="1">
      <alignment horizontal="center"/>
      <protection locked="0"/>
    </xf>
    <xf numFmtId="0" fontId="1" fillId="2" borderId="13" xfId="0" applyFont="1" applyFill="1" applyBorder="1" applyAlignment="1">
      <alignment horizontal="center"/>
      <protection locked="0"/>
    </xf>
    <xf numFmtId="0" fontId="1" fillId="3" borderId="20" xfId="0" applyFont="1" applyFill="1" applyBorder="1" applyAlignment="1">
      <alignment horizontal="right"/>
      <protection locked="0"/>
    </xf>
    <xf numFmtId="44" fontId="2" fillId="3" borderId="21" xfId="1" applyFont="1" applyFill="1" applyBorder="1" applyAlignment="1" applyProtection="1">
      <alignment horizontal="center"/>
      <protection locked="0"/>
    </xf>
    <xf numFmtId="0" fontId="9" fillId="3" borderId="22" xfId="0" applyFont="1" applyFill="1" applyBorder="1" applyAlignment="1">
      <alignment horizontal="right"/>
      <protection locked="0"/>
    </xf>
    <xf numFmtId="44" fontId="2" fillId="3" borderId="23" xfId="1" applyFont="1" applyFill="1" applyBorder="1" applyAlignment="1" applyProtection="1">
      <alignment horizontal="center"/>
      <protection locked="0"/>
    </xf>
    <xf numFmtId="44" fontId="2" fillId="3" borderId="24" xfId="1" applyFont="1" applyFill="1" applyBorder="1" applyAlignment="1" applyProtection="1">
      <alignment horizontal="center"/>
      <protection locked="0"/>
    </xf>
    <xf numFmtId="44" fontId="5" fillId="3" borderId="23" xfId="0" applyNumberFormat="1" applyFont="1" applyFill="1" applyBorder="1" applyAlignment="1">
      <alignment horizontal="center"/>
      <protection locked="0"/>
    </xf>
    <xf numFmtId="0" fontId="1" fillId="3" borderId="10" xfId="0" applyFont="1" applyFill="1" applyBorder="1" applyAlignment="1">
      <alignment horizontal="right"/>
      <protection locked="0"/>
    </xf>
    <xf numFmtId="44" fontId="2" fillId="3" borderId="11" xfId="1" applyFont="1" applyFill="1" applyBorder="1" applyAlignment="1" applyProtection="1">
      <alignment horizontal="center"/>
      <protection locked="0"/>
    </xf>
    <xf numFmtId="44" fontId="2" fillId="3" borderId="25" xfId="1" applyFont="1" applyFill="1" applyBorder="1" applyAlignment="1" applyProtection="1">
      <alignment horizontal="center"/>
      <protection locked="0"/>
    </xf>
    <xf numFmtId="44" fontId="5" fillId="3" borderId="25" xfId="0" applyNumberFormat="1" applyFont="1" applyFill="1" applyBorder="1" applyAlignment="1">
      <alignment horizontal="center"/>
      <protection locked="0"/>
    </xf>
    <xf numFmtId="0" fontId="9" fillId="3" borderId="12" xfId="0" applyFont="1" applyFill="1" applyBorder="1" applyAlignment="1">
      <alignment horizontal="right"/>
      <protection locked="0"/>
    </xf>
    <xf numFmtId="0" fontId="1" fillId="3" borderId="3" xfId="0" applyFont="1" applyFill="1" applyBorder="1" applyAlignment="1">
      <alignment horizontal="right"/>
      <protection locked="0"/>
    </xf>
    <xf numFmtId="44" fontId="2" fillId="3" borderId="27" xfId="1" applyFont="1" applyFill="1" applyBorder="1" applyAlignment="1" applyProtection="1">
      <alignment horizontal="center"/>
      <protection locked="0"/>
    </xf>
    <xf numFmtId="0" fontId="2" fillId="6" borderId="23" xfId="0" applyFont="1" applyFill="1" applyBorder="1" applyAlignment="1">
      <alignment horizontal="right"/>
      <protection locked="0"/>
    </xf>
    <xf numFmtId="44" fontId="2" fillId="4" borderId="25" xfId="1" applyFont="1" applyFill="1" applyBorder="1" applyAlignment="1" applyProtection="1">
      <alignment horizontal="center"/>
      <protection locked="0"/>
    </xf>
    <xf numFmtId="44" fontId="2" fillId="4" borderId="25" xfId="0" applyNumberFormat="1" applyFont="1" applyFill="1" applyBorder="1" applyAlignment="1">
      <alignment horizontal="center"/>
      <protection locked="0"/>
    </xf>
    <xf numFmtId="44" fontId="2" fillId="4" borderId="29" xfId="1" applyFont="1" applyFill="1" applyBorder="1" applyAlignment="1" applyProtection="1">
      <alignment horizontal="center"/>
      <protection locked="0"/>
    </xf>
    <xf numFmtId="44" fontId="2" fillId="4" borderId="29" xfId="0" applyNumberFormat="1" applyFont="1" applyFill="1" applyBorder="1" applyAlignment="1">
      <alignment horizontal="center"/>
      <protection locked="0"/>
    </xf>
    <xf numFmtId="0" fontId="2" fillId="4" borderId="23" xfId="0" applyFont="1" applyFill="1" applyBorder="1" applyAlignment="1">
      <alignment horizontal="center" wrapText="1"/>
      <protection locked="0"/>
    </xf>
    <xf numFmtId="0" fontId="2" fillId="4" borderId="28" xfId="0" applyFont="1" applyFill="1" applyBorder="1" applyAlignment="1">
      <alignment horizontal="center" wrapText="1"/>
      <protection locked="0"/>
    </xf>
    <xf numFmtId="0" fontId="2" fillId="4" borderId="12" xfId="0" applyFont="1" applyFill="1" applyBorder="1" applyAlignment="1">
      <alignment horizontal="right"/>
      <protection locked="0"/>
    </xf>
    <xf numFmtId="44" fontId="2" fillId="4" borderId="9" xfId="1" applyFont="1" applyFill="1" applyBorder="1" applyAlignment="1" applyProtection="1">
      <alignment horizontal="center"/>
      <protection locked="0"/>
    </xf>
    <xf numFmtId="44" fontId="2" fillId="4" borderId="30" xfId="1" applyFont="1" applyFill="1" applyBorder="1" applyAlignment="1" applyProtection="1">
      <alignment horizontal="center"/>
      <protection locked="0"/>
    </xf>
    <xf numFmtId="0" fontId="2" fillId="4" borderId="23" xfId="0" applyFont="1" applyFill="1" applyBorder="1" applyAlignment="1">
      <alignment horizontal="center" vertical="center" wrapText="1"/>
      <protection locked="0"/>
    </xf>
    <xf numFmtId="0" fontId="2" fillId="4" borderId="28" xfId="0" applyFont="1" applyFill="1" applyBorder="1" applyAlignment="1">
      <alignment horizontal="center" vertical="center" wrapText="1"/>
      <protection locked="0"/>
    </xf>
    <xf numFmtId="0" fontId="2" fillId="4" borderId="23" xfId="0" applyFont="1" applyFill="1" applyBorder="1" applyAlignment="1">
      <alignment wrapText="1"/>
      <protection locked="0"/>
    </xf>
    <xf numFmtId="0" fontId="2" fillId="4" borderId="28" xfId="0" applyFont="1" applyFill="1" applyBorder="1" applyAlignment="1">
      <alignment wrapText="1"/>
      <protection locked="0"/>
    </xf>
    <xf numFmtId="0" fontId="2" fillId="4" borderId="31" xfId="0" applyFont="1" applyFill="1" applyBorder="1" applyAlignment="1">
      <alignment wrapText="1"/>
      <protection locked="0"/>
    </xf>
    <xf numFmtId="0" fontId="2" fillId="4" borderId="32" xfId="0" applyFont="1" applyFill="1" applyBorder="1" applyAlignment="1">
      <alignment wrapText="1"/>
      <protection locked="0"/>
    </xf>
    <xf numFmtId="0" fontId="2" fillId="6" borderId="2" xfId="0" applyFont="1" applyFill="1" applyBorder="1" applyAlignment="1">
      <alignment horizontal="right"/>
      <protection locked="0"/>
    </xf>
    <xf numFmtId="0" fontId="12" fillId="10" borderId="0" xfId="0" applyFont="1" applyFill="1" applyAlignment="1">
      <alignment horizontal="right"/>
      <protection locked="0"/>
    </xf>
    <xf numFmtId="44" fontId="1" fillId="0" borderId="0" xfId="1" applyFont="1" applyFill="1" applyBorder="1" applyAlignment="1" applyProtection="1">
      <alignment horizontal="center"/>
      <protection locked="0"/>
    </xf>
    <xf numFmtId="0" fontId="5" fillId="0" borderId="0" xfId="0" applyFont="1" applyAlignment="1">
      <alignment horizontal="center"/>
      <protection locked="0"/>
    </xf>
    <xf numFmtId="164" fontId="5" fillId="0" borderId="0" xfId="0" applyNumberFormat="1" applyFont="1">
      <protection locked="0"/>
    </xf>
    <xf numFmtId="44" fontId="5" fillId="0" borderId="0" xfId="0" applyNumberFormat="1" applyFont="1">
      <protection locked="0"/>
    </xf>
    <xf numFmtId="44" fontId="5" fillId="9" borderId="18" xfId="0" applyNumberFormat="1" applyFont="1" applyFill="1" applyBorder="1" applyProtection="1"/>
    <xf numFmtId="0" fontId="5" fillId="7" borderId="33" xfId="0" applyFont="1" applyFill="1" applyBorder="1">
      <protection locked="0"/>
    </xf>
    <xf numFmtId="0" fontId="5" fillId="7" borderId="34" xfId="0" applyFont="1" applyFill="1" applyBorder="1">
      <protection locked="0"/>
    </xf>
    <xf numFmtId="0" fontId="5" fillId="7" borderId="35" xfId="0" applyFont="1" applyFill="1" applyBorder="1">
      <protection locked="0"/>
    </xf>
    <xf numFmtId="44" fontId="5" fillId="9" borderId="17" xfId="1" applyFont="1" applyFill="1" applyBorder="1" applyProtection="1"/>
    <xf numFmtId="44" fontId="5" fillId="8" borderId="17" xfId="0" applyNumberFormat="1" applyFont="1" applyFill="1" applyBorder="1" applyProtection="1"/>
    <xf numFmtId="44" fontId="1" fillId="2" borderId="2" xfId="0" applyNumberFormat="1" applyFont="1" applyFill="1" applyBorder="1" applyAlignment="1" applyProtection="1">
      <alignment horizontal="center"/>
    </xf>
    <xf numFmtId="44" fontId="1" fillId="2" borderId="21" xfId="1" applyFont="1" applyFill="1" applyBorder="1" applyAlignment="1" applyProtection="1">
      <alignment horizontal="center"/>
    </xf>
    <xf numFmtId="44" fontId="1" fillId="10" borderId="36" xfId="1" applyFont="1" applyFill="1" applyBorder="1" applyAlignment="1" applyProtection="1">
      <alignment horizontal="center"/>
    </xf>
    <xf numFmtId="44" fontId="1" fillId="10" borderId="23" xfId="0" applyNumberFormat="1" applyFont="1" applyFill="1" applyBorder="1" applyAlignment="1" applyProtection="1">
      <alignment horizontal="center"/>
    </xf>
    <xf numFmtId="44" fontId="2" fillId="5" borderId="8" xfId="1" applyFont="1" applyFill="1" applyBorder="1" applyAlignment="1" applyProtection="1">
      <alignment horizontal="center"/>
    </xf>
    <xf numFmtId="44" fontId="1" fillId="10" borderId="27" xfId="1" applyFont="1" applyFill="1" applyBorder="1" applyAlignment="1" applyProtection="1">
      <alignment horizontal="center"/>
    </xf>
    <xf numFmtId="44" fontId="1" fillId="6" borderId="21" xfId="1" applyFont="1" applyFill="1" applyBorder="1" applyAlignment="1" applyProtection="1">
      <alignment horizontal="center"/>
    </xf>
    <xf numFmtId="44" fontId="1" fillId="6" borderId="2" xfId="0" applyNumberFormat="1" applyFont="1" applyFill="1" applyBorder="1" applyAlignment="1" applyProtection="1">
      <alignment horizontal="center"/>
    </xf>
    <xf numFmtId="0" fontId="5" fillId="7" borderId="14" xfId="0" applyFont="1" applyFill="1" applyBorder="1">
      <protection locked="0"/>
    </xf>
    <xf numFmtId="44" fontId="2" fillId="3" borderId="11" xfId="1" applyFont="1" applyFill="1" applyBorder="1" applyAlignment="1" applyProtection="1">
      <alignment horizontal="center"/>
    </xf>
    <xf numFmtId="44" fontId="2" fillId="3" borderId="26" xfId="1" applyFont="1" applyFill="1" applyBorder="1" applyAlignment="1" applyProtection="1">
      <alignment horizontal="center"/>
    </xf>
    <xf numFmtId="44" fontId="5" fillId="3" borderId="21" xfId="0" applyNumberFormat="1" applyFont="1" applyFill="1" applyBorder="1" applyAlignment="1" applyProtection="1">
      <alignment horizontal="center"/>
    </xf>
    <xf numFmtId="44" fontId="5" fillId="3" borderId="25" xfId="0" applyNumberFormat="1" applyFont="1" applyFill="1" applyBorder="1" applyAlignment="1" applyProtection="1">
      <alignment horizontal="center"/>
    </xf>
    <xf numFmtId="44" fontId="5" fillId="3" borderId="27" xfId="0" applyNumberFormat="1" applyFont="1" applyFill="1" applyBorder="1" applyAlignment="1" applyProtection="1">
      <alignment horizontal="center"/>
    </xf>
    <xf numFmtId="8" fontId="2" fillId="3" borderId="1" xfId="1" applyNumberFormat="1" applyFont="1" applyFill="1" applyBorder="1" applyAlignment="1" applyProtection="1">
      <alignment horizontal="center"/>
      <protection locked="0"/>
    </xf>
    <xf numFmtId="0" fontId="19" fillId="8" borderId="5" xfId="0" applyFont="1" applyFill="1" applyBorder="1" applyAlignment="1">
      <alignment horizontal="center"/>
      <protection locked="0"/>
    </xf>
    <xf numFmtId="0" fontId="6" fillId="8" borderId="5" xfId="0" applyFont="1" applyFill="1" applyBorder="1" applyAlignment="1">
      <alignment horizontal="center"/>
      <protection locked="0"/>
    </xf>
    <xf numFmtId="44" fontId="2" fillId="11" borderId="19" xfId="1" applyFont="1" applyFill="1" applyBorder="1" applyAlignment="1" applyProtection="1">
      <alignment horizontal="center"/>
      <protection locked="0"/>
    </xf>
    <xf numFmtId="44" fontId="2" fillId="11" borderId="19" xfId="0" applyNumberFormat="1" applyFont="1" applyFill="1" applyBorder="1" applyAlignment="1">
      <alignment horizontal="center"/>
      <protection locked="0"/>
    </xf>
    <xf numFmtId="44" fontId="2" fillId="11" borderId="19" xfId="1" applyFont="1" applyFill="1" applyBorder="1" applyAlignment="1" applyProtection="1">
      <alignment horizontal="center"/>
    </xf>
    <xf numFmtId="44" fontId="2" fillId="4" borderId="25" xfId="1" applyFont="1" applyFill="1" applyBorder="1" applyAlignment="1" applyProtection="1">
      <alignment horizontal="center"/>
    </xf>
    <xf numFmtId="44" fontId="2" fillId="4" borderId="11" xfId="1" applyFont="1" applyFill="1" applyBorder="1" applyAlignment="1" applyProtection="1">
      <alignment horizontal="center"/>
    </xf>
    <xf numFmtId="0" fontId="5" fillId="0" borderId="0" xfId="0" applyFont="1" applyAlignment="1">
      <alignment horizontal="center" vertical="center"/>
      <protection locked="0"/>
    </xf>
    <xf numFmtId="0" fontId="5" fillId="12" borderId="0" xfId="0" applyFont="1" applyFill="1" applyAlignment="1">
      <alignment horizontal="center" vertical="center"/>
      <protection locked="0"/>
    </xf>
    <xf numFmtId="0" fontId="1" fillId="12" borderId="6" xfId="0" applyFont="1" applyFill="1" applyBorder="1" applyAlignment="1">
      <alignment horizontal="right"/>
      <protection locked="0"/>
    </xf>
    <xf numFmtId="0" fontId="1" fillId="12" borderId="7" xfId="0" applyFont="1" applyFill="1" applyBorder="1" applyAlignment="1">
      <alignment horizontal="center"/>
      <protection locked="0"/>
    </xf>
    <xf numFmtId="0" fontId="8" fillId="12" borderId="52" xfId="0" applyFont="1" applyFill="1" applyBorder="1" applyAlignment="1">
      <alignment horizontal="right"/>
      <protection locked="0"/>
    </xf>
    <xf numFmtId="0" fontId="7" fillId="12" borderId="13" xfId="0" applyFont="1" applyFill="1" applyBorder="1" applyAlignment="1">
      <alignment horizontal="center"/>
      <protection locked="0"/>
    </xf>
    <xf numFmtId="0" fontId="5" fillId="8" borderId="0" xfId="0" applyFont="1" applyFill="1" applyAlignment="1">
      <alignment horizontal="center" vertical="center"/>
      <protection locked="0"/>
    </xf>
    <xf numFmtId="0" fontId="5" fillId="9" borderId="0" xfId="0" applyFont="1" applyFill="1" applyAlignment="1">
      <alignment horizontal="center" vertical="center"/>
      <protection locked="0"/>
    </xf>
    <xf numFmtId="0" fontId="5" fillId="6" borderId="0" xfId="0" applyFont="1" applyFill="1">
      <protection locked="0"/>
    </xf>
    <xf numFmtId="0" fontId="5" fillId="6" borderId="0" xfId="0" applyFont="1" applyFill="1" applyAlignment="1">
      <alignment horizontal="center" vertical="center"/>
      <protection locked="0"/>
    </xf>
    <xf numFmtId="0" fontId="5" fillId="6" borderId="23" xfId="0" applyFont="1" applyFill="1" applyBorder="1" applyAlignment="1">
      <alignment wrapText="1"/>
      <protection locked="0"/>
    </xf>
    <xf numFmtId="0" fontId="5" fillId="6" borderId="28" xfId="0" applyFont="1" applyFill="1" applyBorder="1" applyAlignment="1">
      <alignment wrapText="1"/>
      <protection locked="0"/>
    </xf>
    <xf numFmtId="0" fontId="5" fillId="4" borderId="22" xfId="0" applyFont="1" applyFill="1" applyBorder="1" applyAlignment="1">
      <alignment horizontal="center" vertical="center"/>
      <protection locked="0"/>
    </xf>
    <xf numFmtId="165" fontId="2" fillId="3" borderId="26" xfId="1" applyNumberFormat="1" applyFont="1" applyFill="1" applyBorder="1" applyAlignment="1" applyProtection="1">
      <alignment horizontal="center"/>
    </xf>
    <xf numFmtId="165" fontId="2" fillId="3" borderId="1" xfId="1" applyNumberFormat="1" applyFont="1" applyFill="1" applyBorder="1" applyAlignment="1" applyProtection="1">
      <alignment horizontal="center"/>
      <protection locked="0"/>
    </xf>
    <xf numFmtId="0" fontId="22" fillId="7" borderId="16" xfId="0" applyFont="1" applyFill="1" applyBorder="1">
      <protection locked="0"/>
      <extLst>
        <ext xmlns:xfpb="http://schemas.microsoft.com/office/spreadsheetml/2022/featurepropertybag" uri="{C7286773-470A-42A8-94C5-96B5CB345126}">
          <xfpb:xfComplement i="0"/>
        </ext>
      </extLst>
    </xf>
    <xf numFmtId="0" fontId="8" fillId="12" borderId="50" xfId="0" applyFont="1" applyFill="1" applyBorder="1" applyAlignment="1">
      <alignment horizontal="right" wrapText="1"/>
      <protection locked="0"/>
    </xf>
    <xf numFmtId="0" fontId="7" fillId="12" borderId="4" xfId="0" applyFont="1" applyFill="1" applyBorder="1" applyAlignment="1">
      <alignment horizontal="center"/>
      <protection locked="0"/>
    </xf>
    <xf numFmtId="0" fontId="8" fillId="12" borderId="51" xfId="0" applyFont="1" applyFill="1" applyBorder="1" applyAlignment="1">
      <alignment horizontal="right" vertical="center" wrapText="1"/>
      <protection locked="0"/>
    </xf>
    <xf numFmtId="0" fontId="7" fillId="12" borderId="15" xfId="0" applyFont="1" applyFill="1" applyBorder="1" applyAlignment="1">
      <alignment horizontal="center"/>
      <protection locked="0"/>
    </xf>
    <xf numFmtId="0" fontId="5" fillId="7" borderId="54" xfId="0" applyFont="1" applyFill="1" applyBorder="1">
      <protection locked="0"/>
    </xf>
    <xf numFmtId="0" fontId="5" fillId="7" borderId="55" xfId="0" applyFont="1" applyFill="1" applyBorder="1">
      <protection locked="0"/>
    </xf>
    <xf numFmtId="164" fontId="2" fillId="7" borderId="55" xfId="0" applyNumberFormat="1" applyFont="1" applyFill="1" applyBorder="1">
      <protection locked="0"/>
    </xf>
    <xf numFmtId="164" fontId="2" fillId="7" borderId="56" xfId="0" applyNumberFormat="1" applyFont="1" applyFill="1" applyBorder="1">
      <protection locked="0"/>
    </xf>
    <xf numFmtId="0" fontId="6" fillId="9" borderId="17" xfId="0" applyFont="1" applyFill="1" applyBorder="1" applyAlignment="1">
      <alignment horizontal="center"/>
      <protection locked="0"/>
    </xf>
    <xf numFmtId="0" fontId="5" fillId="7" borderId="57" xfId="0" applyFont="1" applyFill="1" applyBorder="1">
      <protection locked="0"/>
    </xf>
    <xf numFmtId="0" fontId="5" fillId="7" borderId="58" xfId="0" applyFont="1" applyFill="1" applyBorder="1">
      <protection locked="0"/>
    </xf>
    <xf numFmtId="164" fontId="2" fillId="7" borderId="0" xfId="0" applyNumberFormat="1" applyFont="1" applyFill="1">
      <protection locked="0"/>
    </xf>
    <xf numFmtId="44" fontId="5" fillId="8" borderId="48" xfId="0" applyNumberFormat="1" applyFont="1" applyFill="1" applyBorder="1" applyProtection="1"/>
    <xf numFmtId="0" fontId="8" fillId="12" borderId="49" xfId="0" applyFont="1" applyFill="1" applyBorder="1" applyAlignment="1">
      <alignment horizontal="center" wrapText="1"/>
      <protection locked="0"/>
      <extLst>
        <ext xmlns:xfpb="http://schemas.microsoft.com/office/spreadsheetml/2022/featurepropertybag" uri="{C7286773-470A-42A8-94C5-96B5CB345126}">
          <xfpb:xfComplement i="0"/>
        </ext>
      </extLst>
    </xf>
    <xf numFmtId="165" fontId="5" fillId="0" borderId="0" xfId="0" applyNumberFormat="1" applyFont="1">
      <protection locked="0"/>
    </xf>
    <xf numFmtId="165" fontId="5" fillId="9" borderId="56" xfId="0" applyNumberFormat="1" applyFont="1" applyFill="1" applyBorder="1" applyProtection="1"/>
    <xf numFmtId="0" fontId="5" fillId="6" borderId="56" xfId="0" applyFont="1" applyFill="1" applyBorder="1" applyAlignment="1">
      <alignment horizontal="center" vertical="center"/>
      <protection locked="0"/>
    </xf>
    <xf numFmtId="0" fontId="2" fillId="4" borderId="66" xfId="0" applyFont="1" applyFill="1" applyBorder="1" applyAlignment="1">
      <alignment horizontal="right"/>
      <protection locked="0"/>
    </xf>
    <xf numFmtId="0" fontId="23" fillId="4" borderId="67" xfId="0" applyFont="1" applyFill="1" applyBorder="1" applyAlignment="1">
      <alignment horizontal="right"/>
      <protection locked="0"/>
    </xf>
    <xf numFmtId="0" fontId="24" fillId="7" borderId="68" xfId="0" applyFont="1" applyFill="1" applyBorder="1">
      <protection locked="0"/>
      <extLst>
        <ext xmlns:xfpb="http://schemas.microsoft.com/office/spreadsheetml/2022/featurepropertybag" uri="{C7286773-470A-42A8-94C5-96B5CB345126}">
          <xfpb:xfComplement i="0"/>
        </ext>
      </extLst>
    </xf>
    <xf numFmtId="44" fontId="2" fillId="3" borderId="9" xfId="1" applyFont="1" applyFill="1" applyBorder="1" applyAlignment="1" applyProtection="1">
      <alignment horizontal="center"/>
      <protection locked="0"/>
    </xf>
    <xf numFmtId="44" fontId="5" fillId="3" borderId="30" xfId="0" applyNumberFormat="1" applyFont="1" applyFill="1" applyBorder="1" applyAlignment="1">
      <alignment horizontal="center"/>
      <protection locked="0"/>
    </xf>
    <xf numFmtId="0" fontId="5" fillId="12" borderId="23" xfId="0" applyFont="1" applyFill="1" applyBorder="1" applyAlignment="1">
      <alignment horizontal="center" vertical="center"/>
      <protection locked="0"/>
    </xf>
    <xf numFmtId="0" fontId="5" fillId="7" borderId="23" xfId="0" applyFont="1" applyFill="1" applyBorder="1" applyAlignment="1">
      <alignment horizontal="center" vertical="center"/>
      <protection locked="0"/>
    </xf>
    <xf numFmtId="0" fontId="5" fillId="3" borderId="22" xfId="0" applyFont="1" applyFill="1" applyBorder="1" applyAlignment="1">
      <alignment horizontal="center" vertical="center"/>
      <protection locked="0"/>
    </xf>
    <xf numFmtId="0" fontId="5" fillId="4" borderId="22" xfId="0" applyFont="1" applyFill="1" applyBorder="1" applyAlignment="1">
      <alignment horizontal="center" vertical="center"/>
      <protection locked="0"/>
    </xf>
    <xf numFmtId="0" fontId="1" fillId="12" borderId="37" xfId="0" applyFont="1" applyFill="1" applyBorder="1" applyAlignment="1">
      <alignment horizontal="center" wrapText="1"/>
      <protection locked="0"/>
    </xf>
    <xf numFmtId="0" fontId="1" fillId="12" borderId="38" xfId="0" applyFont="1" applyFill="1" applyBorder="1" applyAlignment="1">
      <alignment horizontal="center" wrapText="1"/>
      <protection locked="0"/>
    </xf>
    <xf numFmtId="0" fontId="10" fillId="12" borderId="39" xfId="0" applyFont="1" applyFill="1" applyBorder="1" applyAlignment="1">
      <alignment horizontal="center"/>
      <protection locked="0"/>
    </xf>
    <xf numFmtId="0" fontId="5" fillId="12" borderId="40" xfId="0" applyFont="1" applyFill="1" applyBorder="1" applyAlignment="1">
      <alignment horizontal="center"/>
      <protection locked="0"/>
    </xf>
    <xf numFmtId="0" fontId="5" fillId="12" borderId="41" xfId="0" applyFont="1" applyFill="1" applyBorder="1" applyAlignment="1">
      <alignment horizontal="center"/>
      <protection locked="0"/>
    </xf>
    <xf numFmtId="0" fontId="1" fillId="12" borderId="35" xfId="0" applyFont="1" applyFill="1" applyBorder="1" applyAlignment="1">
      <alignment horizontal="center" vertical="center" wrapText="1"/>
      <protection locked="0"/>
    </xf>
    <xf numFmtId="0" fontId="1" fillId="12" borderId="34" xfId="0" applyFont="1" applyFill="1" applyBorder="1" applyAlignment="1">
      <alignment horizontal="center" vertical="center" wrapText="1"/>
      <protection locked="0"/>
    </xf>
    <xf numFmtId="0" fontId="1" fillId="12" borderId="42" xfId="0" applyFont="1" applyFill="1" applyBorder="1" applyAlignment="1">
      <alignment horizontal="center" vertical="center" wrapText="1"/>
      <protection locked="0"/>
    </xf>
    <xf numFmtId="0" fontId="1" fillId="12" borderId="43" xfId="0" applyFont="1" applyFill="1" applyBorder="1" applyAlignment="1">
      <alignment horizontal="center" vertical="center" wrapText="1"/>
      <protection locked="0"/>
    </xf>
    <xf numFmtId="0" fontId="2" fillId="4" borderId="23" xfId="0" applyFont="1" applyFill="1" applyBorder="1" applyAlignment="1">
      <alignment horizontal="center" vertical="center" wrapText="1"/>
      <protection locked="0"/>
    </xf>
    <xf numFmtId="0" fontId="2" fillId="4" borderId="28" xfId="0" applyFont="1" applyFill="1" applyBorder="1" applyAlignment="1">
      <alignment horizontal="center" vertical="center" wrapText="1"/>
      <protection locked="0"/>
    </xf>
    <xf numFmtId="0" fontId="6" fillId="9" borderId="17" xfId="0" applyFont="1" applyFill="1" applyBorder="1" applyAlignment="1">
      <alignment horizontal="center"/>
      <protection locked="0"/>
    </xf>
    <xf numFmtId="0" fontId="20" fillId="3" borderId="46" xfId="0" applyFont="1" applyFill="1" applyBorder="1" applyAlignment="1">
      <alignment horizontal="center" vertical="center" wrapText="1"/>
      <protection locked="0"/>
    </xf>
    <xf numFmtId="0" fontId="5" fillId="3" borderId="47" xfId="0" applyFont="1" applyFill="1" applyBorder="1" applyAlignment="1">
      <alignment horizontal="center" vertical="center" wrapText="1"/>
      <protection locked="0"/>
    </xf>
    <xf numFmtId="0" fontId="5" fillId="3" borderId="23" xfId="0" applyFont="1" applyFill="1" applyBorder="1" applyAlignment="1">
      <alignment horizontal="center" vertical="center" wrapText="1"/>
      <protection locked="0"/>
    </xf>
    <xf numFmtId="0" fontId="5" fillId="3" borderId="28" xfId="0" applyFont="1" applyFill="1" applyBorder="1" applyAlignment="1">
      <alignment horizontal="center" vertical="center" wrapText="1"/>
      <protection locked="0"/>
    </xf>
    <xf numFmtId="0" fontId="5" fillId="3" borderId="31" xfId="0" applyFont="1" applyFill="1" applyBorder="1" applyAlignment="1">
      <alignment horizontal="center" vertical="center" wrapText="1"/>
      <protection locked="0"/>
    </xf>
    <xf numFmtId="0" fontId="5" fillId="3" borderId="32" xfId="0" applyFont="1" applyFill="1" applyBorder="1" applyAlignment="1">
      <alignment horizontal="center" vertical="center" wrapText="1"/>
      <protection locked="0"/>
    </xf>
    <xf numFmtId="0" fontId="6" fillId="7" borderId="35" xfId="0" applyFont="1" applyFill="1" applyBorder="1" applyAlignment="1">
      <alignment horizontal="center" vertical="center" wrapText="1"/>
      <protection locked="0"/>
    </xf>
    <xf numFmtId="0" fontId="6" fillId="7" borderId="34" xfId="0" applyFont="1" applyFill="1" applyBorder="1" applyAlignment="1">
      <alignment horizontal="center" vertical="center" wrapText="1"/>
      <protection locked="0"/>
    </xf>
    <xf numFmtId="0" fontId="6" fillId="7" borderId="0" xfId="0" applyFont="1" applyFill="1" applyAlignment="1">
      <alignment horizontal="center" vertical="center" wrapText="1"/>
      <protection locked="0"/>
    </xf>
    <xf numFmtId="0" fontId="6" fillId="7" borderId="15" xfId="0" applyFont="1" applyFill="1" applyBorder="1" applyAlignment="1">
      <alignment horizontal="center" vertical="center" wrapText="1"/>
      <protection locked="0"/>
    </xf>
    <xf numFmtId="0" fontId="6" fillId="7" borderId="48" xfId="0" applyFont="1" applyFill="1" applyBorder="1" applyAlignment="1">
      <alignment horizontal="center" vertical="center" wrapText="1"/>
      <protection locked="0"/>
    </xf>
    <xf numFmtId="0" fontId="6" fillId="7" borderId="16" xfId="0" applyFont="1" applyFill="1" applyBorder="1" applyAlignment="1">
      <alignment horizontal="center" vertical="center" wrapText="1"/>
      <protection locked="0"/>
    </xf>
    <xf numFmtId="0" fontId="5" fillId="4" borderId="9" xfId="0" applyFont="1" applyFill="1" applyBorder="1" applyAlignment="1">
      <alignment horizontal="center" vertical="center"/>
      <protection locked="0"/>
    </xf>
    <xf numFmtId="0" fontId="5" fillId="4" borderId="44" xfId="0" applyFont="1" applyFill="1" applyBorder="1" applyAlignment="1">
      <alignment horizontal="center" vertical="center"/>
      <protection locked="0"/>
    </xf>
    <xf numFmtId="0" fontId="5" fillId="4" borderId="23" xfId="0" applyFont="1" applyFill="1" applyBorder="1" applyAlignment="1">
      <alignment horizontal="center" vertical="center"/>
      <protection locked="0"/>
    </xf>
    <xf numFmtId="0" fontId="5" fillId="4" borderId="28" xfId="0" applyFont="1" applyFill="1" applyBorder="1" applyAlignment="1">
      <alignment horizontal="center" vertical="center"/>
      <protection locked="0"/>
    </xf>
    <xf numFmtId="0" fontId="5" fillId="4" borderId="2" xfId="0" applyFont="1" applyFill="1" applyBorder="1" applyAlignment="1">
      <alignment horizontal="center" vertical="center"/>
      <protection locked="0"/>
    </xf>
    <xf numFmtId="0" fontId="5" fillId="4" borderId="45" xfId="0" applyFont="1" applyFill="1" applyBorder="1" applyAlignment="1">
      <alignment horizontal="center" vertical="center"/>
      <protection locked="0"/>
    </xf>
    <xf numFmtId="0" fontId="1" fillId="12" borderId="35" xfId="0" applyFont="1" applyFill="1" applyBorder="1" applyAlignment="1">
      <alignment horizontal="center" wrapText="1"/>
      <protection locked="0"/>
    </xf>
    <xf numFmtId="0" fontId="1" fillId="12" borderId="34" xfId="0" applyFont="1" applyFill="1" applyBorder="1" applyAlignment="1">
      <alignment horizontal="center" wrapText="1"/>
      <protection locked="0"/>
    </xf>
    <xf numFmtId="0" fontId="1" fillId="12" borderId="48" xfId="0" applyFont="1" applyFill="1" applyBorder="1" applyAlignment="1">
      <alignment horizontal="center" wrapText="1"/>
      <protection locked="0"/>
    </xf>
    <xf numFmtId="0" fontId="1" fillId="12" borderId="16" xfId="0" applyFont="1" applyFill="1" applyBorder="1" applyAlignment="1">
      <alignment horizontal="center" wrapText="1"/>
      <protection locked="0"/>
    </xf>
    <xf numFmtId="0" fontId="1" fillId="12" borderId="31" xfId="0" applyFont="1" applyFill="1" applyBorder="1" applyAlignment="1">
      <alignment horizontal="center" wrapText="1"/>
      <protection locked="0"/>
    </xf>
    <xf numFmtId="0" fontId="1" fillId="12" borderId="53" xfId="0" applyFont="1" applyFill="1" applyBorder="1" applyAlignment="1">
      <alignment horizontal="center" vertical="center" wrapText="1"/>
      <protection locked="0"/>
    </xf>
    <xf numFmtId="0" fontId="1" fillId="12" borderId="53" xfId="0" applyFont="1" applyFill="1" applyBorder="1" applyAlignment="1">
      <alignment horizontal="center" vertical="center"/>
      <protection locked="0"/>
    </xf>
    <xf numFmtId="0" fontId="1" fillId="12" borderId="51" xfId="0" applyFont="1" applyFill="1" applyBorder="1" applyAlignment="1">
      <alignment horizontal="center" vertical="center"/>
      <protection locked="0"/>
    </xf>
    <xf numFmtId="0" fontId="6" fillId="9" borderId="59" xfId="0" applyFont="1" applyFill="1" applyBorder="1" applyAlignment="1">
      <alignment horizontal="center"/>
      <protection locked="0"/>
    </xf>
    <xf numFmtId="0" fontId="5" fillId="3" borderId="46" xfId="0" applyFont="1" applyFill="1" applyBorder="1" applyAlignment="1">
      <alignment horizontal="center" vertical="center" wrapText="1"/>
      <protection locked="0"/>
    </xf>
    <xf numFmtId="0" fontId="5" fillId="3" borderId="62" xfId="0" applyFont="1" applyFill="1" applyBorder="1" applyAlignment="1">
      <alignment horizontal="center" vertical="center" wrapText="1"/>
      <protection locked="0"/>
    </xf>
    <xf numFmtId="0" fontId="5" fillId="3" borderId="63" xfId="0" applyFont="1" applyFill="1" applyBorder="1" applyAlignment="1">
      <alignment horizontal="center" vertical="center" wrapText="1"/>
      <protection locked="0"/>
    </xf>
    <xf numFmtId="0" fontId="5" fillId="3" borderId="64" xfId="0" applyFont="1" applyFill="1" applyBorder="1" applyAlignment="1">
      <alignment horizontal="center" vertical="center" wrapText="1"/>
      <protection locked="0"/>
    </xf>
    <xf numFmtId="0" fontId="5" fillId="3" borderId="65" xfId="0" applyFont="1" applyFill="1" applyBorder="1" applyAlignment="1">
      <alignment horizontal="center" vertical="center" wrapText="1"/>
      <protection locked="0"/>
    </xf>
    <xf numFmtId="0" fontId="5" fillId="3" borderId="60" xfId="0" applyFont="1" applyFill="1" applyBorder="1" applyAlignment="1">
      <alignment horizontal="center" vertical="center" wrapText="1"/>
      <protection locked="0"/>
    </xf>
    <xf numFmtId="0" fontId="5" fillId="3" borderId="61" xfId="0" applyFont="1" applyFill="1" applyBorder="1" applyAlignment="1">
      <alignment horizontal="center" vertical="center" wrapText="1"/>
      <protection locked="0"/>
    </xf>
    <xf numFmtId="0" fontId="2" fillId="4" borderId="31" xfId="0" applyFont="1" applyFill="1" applyBorder="1" applyAlignment="1">
      <alignment horizontal="center" wrapText="1"/>
      <protection locked="0"/>
    </xf>
    <xf numFmtId="0" fontId="2" fillId="4" borderId="32" xfId="0" applyFont="1" applyFill="1" applyBorder="1" applyAlignment="1">
      <alignment horizontal="center" wrapText="1"/>
      <protection locked="0"/>
    </xf>
  </cellXfs>
  <cellStyles count="3">
    <cellStyle name="Currency" xfId="1" builtinId="4"/>
    <cellStyle name="Normal" xfId="0" builtinId="0" customBuiltin="1"/>
    <cellStyle name="Normal 2" xfId="2" xr:uid="{00000000-0005-0000-0000-000002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50798</xdr:colOff>
      <xdr:row>4</xdr:row>
      <xdr:rowOff>33867</xdr:rowOff>
    </xdr:from>
    <xdr:to>
      <xdr:col>2</xdr:col>
      <xdr:colOff>880533</xdr:colOff>
      <xdr:row>5</xdr:row>
      <xdr:rowOff>152400</xdr:rowOff>
    </xdr:to>
    <xdr:sp macro="" textlink="">
      <xdr:nvSpPr>
        <xdr:cNvPr id="3" name="Left Arrow 1">
          <a:extLst>
            <a:ext uri="{FF2B5EF4-FFF2-40B4-BE49-F238E27FC236}">
              <a16:creationId xmlns:a16="http://schemas.microsoft.com/office/drawing/2014/main" id="{00000000-0008-0000-0000-000003000000}"/>
            </a:ext>
          </a:extLst>
        </xdr:cNvPr>
        <xdr:cNvSpPr>
          <a:spLocks noChangeArrowheads="1"/>
        </xdr:cNvSpPr>
      </xdr:nvSpPr>
      <xdr:spPr bwMode="auto">
        <a:xfrm>
          <a:off x="3801531" y="939800"/>
          <a:ext cx="829735" cy="270933"/>
        </a:xfrm>
        <a:prstGeom prst="leftArrow">
          <a:avLst>
            <a:gd name="adj1" fmla="val 50000"/>
            <a:gd name="adj2" fmla="val 103136"/>
          </a:avLst>
        </a:prstGeom>
        <a:gradFill rotWithShape="1">
          <a:gsLst>
            <a:gs pos="0">
              <a:srgbClr val="3A7CCB"/>
            </a:gs>
            <a:gs pos="20000">
              <a:srgbClr val="3C7BC7"/>
            </a:gs>
            <a:gs pos="100000">
              <a:srgbClr val="2C5D98"/>
            </a:gs>
          </a:gsLst>
          <a:lin ang="5400000"/>
        </a:gradFill>
        <a:ln w="9525">
          <a:solidFill>
            <a:srgbClr val="4A7EBB"/>
          </a:solidFill>
          <a:miter lim="800000"/>
          <a:headEnd/>
          <a:tailEnd/>
        </a:ln>
        <a:effectLst>
          <a:outerShdw blurRad="63500" dist="23000" dir="5400000" rotWithShape="0">
            <a:srgbClr val="000000">
              <a:alpha val="34998"/>
            </a:srgbClr>
          </a:outerShdw>
        </a:effectLst>
      </xdr:spPr>
      <xdr:txBody>
        <a:bodyPr rtlCol="0"/>
        <a:lstStyle/>
        <a:p>
          <a:pPr algn="ctr"/>
          <a:endParaRPr lang="en-US"/>
        </a:p>
      </xdr:txBody>
    </xdr:sp>
    <xdr:clientData/>
  </xdr:twoCellAnchor>
  <xdr:twoCellAnchor>
    <xdr:from>
      <xdr:col>2</xdr:col>
      <xdr:colOff>42335</xdr:colOff>
      <xdr:row>1</xdr:row>
      <xdr:rowOff>101604</xdr:rowOff>
    </xdr:from>
    <xdr:to>
      <xdr:col>2</xdr:col>
      <xdr:colOff>872070</xdr:colOff>
      <xdr:row>2</xdr:row>
      <xdr:rowOff>220137</xdr:rowOff>
    </xdr:to>
    <xdr:sp macro="" textlink="">
      <xdr:nvSpPr>
        <xdr:cNvPr id="4" name="Left Arrow 1">
          <a:extLst>
            <a:ext uri="{FF2B5EF4-FFF2-40B4-BE49-F238E27FC236}">
              <a16:creationId xmlns:a16="http://schemas.microsoft.com/office/drawing/2014/main" id="{00000000-0008-0000-0000-000004000000}"/>
            </a:ext>
          </a:extLst>
        </xdr:cNvPr>
        <xdr:cNvSpPr>
          <a:spLocks noChangeArrowheads="1"/>
        </xdr:cNvSpPr>
      </xdr:nvSpPr>
      <xdr:spPr bwMode="auto">
        <a:xfrm>
          <a:off x="3793068" y="406404"/>
          <a:ext cx="829735" cy="270933"/>
        </a:xfrm>
        <a:prstGeom prst="leftArrow">
          <a:avLst>
            <a:gd name="adj1" fmla="val 50000"/>
            <a:gd name="adj2" fmla="val 103136"/>
          </a:avLst>
        </a:prstGeom>
        <a:gradFill rotWithShape="1">
          <a:gsLst>
            <a:gs pos="0">
              <a:srgbClr val="3A7CCB"/>
            </a:gs>
            <a:gs pos="20000">
              <a:srgbClr val="3C7BC7"/>
            </a:gs>
            <a:gs pos="100000">
              <a:srgbClr val="2C5D98"/>
            </a:gs>
          </a:gsLst>
          <a:lin ang="5400000"/>
        </a:gradFill>
        <a:ln w="9525">
          <a:solidFill>
            <a:srgbClr val="4A7EBB"/>
          </a:solidFill>
          <a:miter lim="800000"/>
          <a:headEnd/>
          <a:tailEnd/>
        </a:ln>
        <a:effectLst>
          <a:outerShdw blurRad="63500" dist="23000" dir="5400000" rotWithShape="0">
            <a:srgbClr val="000000">
              <a:alpha val="34998"/>
            </a:srgbClr>
          </a:outerShdw>
        </a:effectLst>
      </xdr:spPr>
      <xdr:txBody>
        <a:bodyPr rtlCol="0"/>
        <a:lstStyle/>
        <a:p>
          <a:pPr algn="ctr"/>
          <a:endParaRPr lang="en-US"/>
        </a:p>
      </xdr:txBody>
    </xdr:sp>
    <xdr:clientData/>
  </xdr:twoCellAnchor>
  <xdr:twoCellAnchor>
    <xdr:from>
      <xdr:col>2</xdr:col>
      <xdr:colOff>533400</xdr:colOff>
      <xdr:row>14</xdr:row>
      <xdr:rowOff>209550</xdr:rowOff>
    </xdr:from>
    <xdr:to>
      <xdr:col>3</xdr:col>
      <xdr:colOff>219075</xdr:colOff>
      <xdr:row>17</xdr:row>
      <xdr:rowOff>57150</xdr:rowOff>
    </xdr:to>
    <xdr:sp macro="" textlink="">
      <xdr:nvSpPr>
        <xdr:cNvPr id="2" name="Left Arrow 1">
          <a:extLst>
            <a:ext uri="{FF2B5EF4-FFF2-40B4-BE49-F238E27FC236}">
              <a16:creationId xmlns:a16="http://schemas.microsoft.com/office/drawing/2014/main" id="{D8CEAA61-58F0-F40A-B3A9-E79FF49772BB}"/>
            </a:ext>
            <a:ext uri="{147F2762-F138-4A5C-976F-8EAC2B608ADB}">
              <a16:predDERef xmlns:a16="http://schemas.microsoft.com/office/drawing/2014/main" pred="{00000000-0008-0000-0000-000004000000}"/>
            </a:ext>
          </a:extLst>
        </xdr:cNvPr>
        <xdr:cNvSpPr/>
      </xdr:nvSpPr>
      <xdr:spPr>
        <a:xfrm>
          <a:off x="3810000" y="2971800"/>
          <a:ext cx="1019175" cy="504825"/>
        </a:xfrm>
        <a:prstGeom prst="lef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2</xdr:col>
      <xdr:colOff>723900</xdr:colOff>
      <xdr:row>15</xdr:row>
      <xdr:rowOff>180975</xdr:rowOff>
    </xdr:from>
    <xdr:to>
      <xdr:col>3</xdr:col>
      <xdr:colOff>409575</xdr:colOff>
      <xdr:row>18</xdr:row>
      <xdr:rowOff>28575</xdr:rowOff>
    </xdr:to>
    <xdr:sp macro="" textlink="">
      <xdr:nvSpPr>
        <xdr:cNvPr id="5" name="Left Arrow 4">
          <a:extLst>
            <a:ext uri="{FF2B5EF4-FFF2-40B4-BE49-F238E27FC236}">
              <a16:creationId xmlns:a16="http://schemas.microsoft.com/office/drawing/2014/main" id="{5B6B1E78-1A55-A896-7CF0-5D34512BE4F3}"/>
            </a:ext>
            <a:ext uri="{147F2762-F138-4A5C-976F-8EAC2B608ADB}">
              <a16:predDERef xmlns:a16="http://schemas.microsoft.com/office/drawing/2014/main" pred="{D8CEAA61-58F0-F40A-B3A9-E79FF49772BB}"/>
            </a:ext>
          </a:extLst>
        </xdr:cNvPr>
        <xdr:cNvSpPr/>
      </xdr:nvSpPr>
      <xdr:spPr>
        <a:xfrm>
          <a:off x="4000500" y="3162300"/>
          <a:ext cx="1019175" cy="504825"/>
        </a:xfrm>
        <a:prstGeom prst="lef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194734</xdr:colOff>
      <xdr:row>2</xdr:row>
      <xdr:rowOff>101603</xdr:rowOff>
    </xdr:from>
    <xdr:to>
      <xdr:col>2</xdr:col>
      <xdr:colOff>1024469</xdr:colOff>
      <xdr:row>2</xdr:row>
      <xdr:rowOff>372536</xdr:rowOff>
    </xdr:to>
    <xdr:sp macro="" textlink="">
      <xdr:nvSpPr>
        <xdr:cNvPr id="3" name="Left Arrow 1">
          <a:extLst>
            <a:ext uri="{FF2B5EF4-FFF2-40B4-BE49-F238E27FC236}">
              <a16:creationId xmlns:a16="http://schemas.microsoft.com/office/drawing/2014/main" id="{00000000-0008-0000-0100-000003000000}"/>
            </a:ext>
          </a:extLst>
        </xdr:cNvPr>
        <xdr:cNvSpPr>
          <a:spLocks noChangeArrowheads="1"/>
        </xdr:cNvSpPr>
      </xdr:nvSpPr>
      <xdr:spPr bwMode="auto">
        <a:xfrm>
          <a:off x="3945467" y="558803"/>
          <a:ext cx="829735" cy="270933"/>
        </a:xfrm>
        <a:prstGeom prst="leftArrow">
          <a:avLst>
            <a:gd name="adj1" fmla="val 50000"/>
            <a:gd name="adj2" fmla="val 103136"/>
          </a:avLst>
        </a:prstGeom>
        <a:gradFill rotWithShape="1">
          <a:gsLst>
            <a:gs pos="0">
              <a:srgbClr val="3A7CCB"/>
            </a:gs>
            <a:gs pos="20000">
              <a:srgbClr val="3C7BC7"/>
            </a:gs>
            <a:gs pos="100000">
              <a:srgbClr val="2C5D98"/>
            </a:gs>
          </a:gsLst>
          <a:lin ang="5400000"/>
        </a:gradFill>
        <a:ln w="9525">
          <a:solidFill>
            <a:srgbClr val="4A7EBB"/>
          </a:solidFill>
          <a:miter lim="800000"/>
          <a:headEnd/>
          <a:tailEnd/>
        </a:ln>
        <a:effectLst>
          <a:outerShdw blurRad="63500" dist="23000" dir="5400000" rotWithShape="0">
            <a:srgbClr val="000000">
              <a:alpha val="34998"/>
            </a:srgbClr>
          </a:outerShdw>
        </a:effectLst>
      </xdr:spPr>
      <xdr:txBody>
        <a:bodyPr rtlCol="0"/>
        <a:lstStyle/>
        <a:p>
          <a:pPr algn="ctr"/>
          <a:endParaRPr lang="en-US"/>
        </a:p>
      </xdr:txBody>
    </xdr:sp>
    <xdr:clientData/>
  </xdr:twoCellAnchor>
  <xdr:twoCellAnchor>
    <xdr:from>
      <xdr:col>2</xdr:col>
      <xdr:colOff>42335</xdr:colOff>
      <xdr:row>5</xdr:row>
      <xdr:rowOff>25401</xdr:rowOff>
    </xdr:from>
    <xdr:to>
      <xdr:col>2</xdr:col>
      <xdr:colOff>872070</xdr:colOff>
      <xdr:row>6</xdr:row>
      <xdr:rowOff>118534</xdr:rowOff>
    </xdr:to>
    <xdr:sp macro="" textlink="">
      <xdr:nvSpPr>
        <xdr:cNvPr id="5" name="Left Arrow 1">
          <a:extLst>
            <a:ext uri="{FF2B5EF4-FFF2-40B4-BE49-F238E27FC236}">
              <a16:creationId xmlns:a16="http://schemas.microsoft.com/office/drawing/2014/main" id="{00000000-0008-0000-0100-000005000000}"/>
            </a:ext>
          </a:extLst>
        </xdr:cNvPr>
        <xdr:cNvSpPr>
          <a:spLocks noChangeArrowheads="1"/>
        </xdr:cNvSpPr>
      </xdr:nvSpPr>
      <xdr:spPr bwMode="auto">
        <a:xfrm>
          <a:off x="3793068" y="931334"/>
          <a:ext cx="829735" cy="270933"/>
        </a:xfrm>
        <a:prstGeom prst="leftArrow">
          <a:avLst>
            <a:gd name="adj1" fmla="val 50000"/>
            <a:gd name="adj2" fmla="val 103136"/>
          </a:avLst>
        </a:prstGeom>
        <a:gradFill rotWithShape="1">
          <a:gsLst>
            <a:gs pos="0">
              <a:srgbClr val="3A7CCB"/>
            </a:gs>
            <a:gs pos="20000">
              <a:srgbClr val="3C7BC7"/>
            </a:gs>
            <a:gs pos="100000">
              <a:srgbClr val="2C5D98"/>
            </a:gs>
          </a:gsLst>
          <a:lin ang="5400000"/>
        </a:gradFill>
        <a:ln w="9525">
          <a:solidFill>
            <a:srgbClr val="4A7EBB"/>
          </a:solidFill>
          <a:miter lim="800000"/>
          <a:headEnd/>
          <a:tailEnd/>
        </a:ln>
        <a:effectLst>
          <a:outerShdw blurRad="63500" dist="23000" dir="5400000" rotWithShape="0">
            <a:srgbClr val="000000">
              <a:alpha val="34998"/>
            </a:srgbClr>
          </a:outerShdw>
        </a:effectLst>
      </xdr:spPr>
      <xdr:txBody>
        <a:bodyPr rtlCol="0"/>
        <a:lstStyle/>
        <a:p>
          <a:pPr algn="ctr"/>
          <a:endParaRPr 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earns\Downloads\PrepGrid_AddingPreIniti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_Year"/>
    </sheet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zoomScale="150" zoomScaleNormal="150" zoomScalePageLayoutView="150" workbookViewId="0">
      <selection activeCell="B8" sqref="B8"/>
    </sheetView>
  </sheetViews>
  <sheetFormatPr defaultColWidth="8.85546875" defaultRowHeight="12"/>
  <cols>
    <col min="1" max="1" width="36.85546875" style="10" bestFit="1" customWidth="1"/>
    <col min="2" max="2" width="12.28515625" style="10" bestFit="1" customWidth="1"/>
    <col min="3" max="3" width="20" style="10" customWidth="1"/>
    <col min="4" max="4" width="11.42578125" style="10" bestFit="1" customWidth="1"/>
    <col min="5" max="5" width="17.85546875" style="10" bestFit="1" customWidth="1"/>
    <col min="6" max="6" width="11" style="10" customWidth="1"/>
    <col min="7" max="7" width="31.28515625" style="81" customWidth="1"/>
    <col min="8" max="8" width="8.85546875" style="10"/>
    <col min="9" max="9" width="12.140625" style="10" bestFit="1" customWidth="1"/>
    <col min="10" max="16384" width="8.85546875" style="10"/>
  </cols>
  <sheetData>
    <row r="1" spans="1:7" ht="23.25">
      <c r="A1" s="125" t="s">
        <v>0</v>
      </c>
      <c r="B1" s="126"/>
      <c r="C1" s="126"/>
      <c r="D1" s="126"/>
      <c r="E1" s="126"/>
      <c r="F1" s="127"/>
      <c r="G1" s="82"/>
    </row>
    <row r="2" spans="1:7" ht="12" customHeight="1">
      <c r="A2" s="83"/>
      <c r="B2" s="84" t="s">
        <v>1</v>
      </c>
      <c r="C2" s="123" t="s">
        <v>2</v>
      </c>
      <c r="D2" s="128" t="s">
        <v>3</v>
      </c>
      <c r="E2" s="128"/>
      <c r="F2" s="129"/>
      <c r="G2" s="119" t="s">
        <v>4</v>
      </c>
    </row>
    <row r="3" spans="1:7" ht="24.95" customHeight="1">
      <c r="A3" s="85" t="s">
        <v>5</v>
      </c>
      <c r="B3" s="86">
        <v>31</v>
      </c>
      <c r="C3" s="124"/>
      <c r="D3" s="130"/>
      <c r="E3" s="130"/>
      <c r="F3" s="131"/>
      <c r="G3" s="119"/>
    </row>
    <row r="4" spans="1:7" ht="14.1" customHeight="1">
      <c r="A4" s="54" t="s">
        <v>6</v>
      </c>
      <c r="B4" s="107">
        <v>30</v>
      </c>
      <c r="C4" s="56"/>
      <c r="D4" s="141" t="s">
        <v>7</v>
      </c>
      <c r="E4" s="141"/>
      <c r="F4" s="142"/>
      <c r="G4" s="120" t="s">
        <v>8</v>
      </c>
    </row>
    <row r="5" spans="1:7">
      <c r="A5" s="67" t="s">
        <v>9</v>
      </c>
      <c r="B5" s="107">
        <v>1</v>
      </c>
      <c r="C5" s="11"/>
      <c r="D5" s="143"/>
      <c r="E5" s="143"/>
      <c r="F5" s="144"/>
      <c r="G5" s="120"/>
    </row>
    <row r="6" spans="1:7" ht="12.95" customHeight="1">
      <c r="A6" s="9" t="s">
        <v>10</v>
      </c>
      <c r="B6" s="107">
        <v>0</v>
      </c>
      <c r="C6" s="11"/>
      <c r="D6" s="143"/>
      <c r="E6" s="143"/>
      <c r="F6" s="144"/>
      <c r="G6" s="120"/>
    </row>
    <row r="7" spans="1:7" ht="12.95" customHeight="1">
      <c r="A7" s="108" t="s">
        <v>11</v>
      </c>
      <c r="B7" s="107">
        <v>0</v>
      </c>
      <c r="C7" s="11"/>
      <c r="D7" s="143"/>
      <c r="E7" s="143"/>
      <c r="F7" s="144"/>
      <c r="G7" s="120"/>
    </row>
    <row r="8" spans="1:7" ht="15.75" customHeight="1">
      <c r="A8" s="108" t="s">
        <v>12</v>
      </c>
      <c r="B8" s="116" t="b">
        <v>1</v>
      </c>
      <c r="C8" s="11"/>
      <c r="D8" s="145"/>
      <c r="E8" s="145"/>
      <c r="F8" s="146"/>
      <c r="G8" s="120"/>
    </row>
    <row r="9" spans="1:7">
      <c r="A9" s="74" t="s">
        <v>13</v>
      </c>
      <c r="B9" s="109">
        <f>B39*0.1</f>
        <v>1709.7400000000002</v>
      </c>
      <c r="C9" s="12"/>
      <c r="D9" s="12"/>
      <c r="E9" s="12"/>
      <c r="F9" s="13"/>
      <c r="G9" s="87" t="s">
        <v>14</v>
      </c>
    </row>
    <row r="10" spans="1:7" ht="15" customHeight="1">
      <c r="A10" s="14" t="s">
        <v>15</v>
      </c>
      <c r="B10" s="57">
        <f>B9+B39</f>
        <v>18807.140000000003</v>
      </c>
      <c r="C10" s="15"/>
      <c r="D10" s="134" t="s">
        <v>16</v>
      </c>
      <c r="E10" s="134"/>
      <c r="F10" s="53">
        <f>B10/B3</f>
        <v>606.68193548387103</v>
      </c>
      <c r="G10" s="88" t="s">
        <v>17</v>
      </c>
    </row>
    <row r="11" spans="1:7">
      <c r="A11" s="16" t="s">
        <v>18</v>
      </c>
      <c r="B11" s="16" t="s">
        <v>19</v>
      </c>
      <c r="C11" s="17" t="s">
        <v>20</v>
      </c>
      <c r="D11" s="17" t="s">
        <v>21</v>
      </c>
      <c r="E11" s="89"/>
      <c r="F11" s="89"/>
      <c r="G11" s="90"/>
    </row>
    <row r="12" spans="1:7" ht="17.25" customHeight="1">
      <c r="A12" s="18" t="s">
        <v>22</v>
      </c>
      <c r="B12" s="95">
        <v>500</v>
      </c>
      <c r="C12" s="19">
        <v>0</v>
      </c>
      <c r="D12" s="70">
        <f>B12-C12</f>
        <v>500</v>
      </c>
      <c r="E12" s="135" t="s">
        <v>23</v>
      </c>
      <c r="F12" s="136"/>
      <c r="G12" s="121" t="s">
        <v>24</v>
      </c>
    </row>
    <row r="13" spans="1:7" ht="17.25" customHeight="1">
      <c r="A13" s="20" t="s">
        <v>25</v>
      </c>
      <c r="B13" s="21" t="s">
        <v>2</v>
      </c>
      <c r="C13" s="22" t="s">
        <v>2</v>
      </c>
      <c r="D13" s="23" t="s">
        <v>2</v>
      </c>
      <c r="E13" s="137"/>
      <c r="F13" s="138"/>
      <c r="G13" s="121"/>
    </row>
    <row r="14" spans="1:7" ht="17.25" customHeight="1">
      <c r="A14" s="24" t="s">
        <v>26</v>
      </c>
      <c r="B14" s="25">
        <f>B3*235*IF(B8,0.5,1)</f>
        <v>3642.5</v>
      </c>
      <c r="C14" s="26">
        <v>0</v>
      </c>
      <c r="D14" s="71">
        <f>B14-C14</f>
        <v>3642.5</v>
      </c>
      <c r="E14" s="137"/>
      <c r="F14" s="138"/>
      <c r="G14" s="121"/>
    </row>
    <row r="15" spans="1:7" ht="17.25" customHeight="1">
      <c r="A15" s="20" t="s">
        <v>27</v>
      </c>
      <c r="B15" s="21" t="s">
        <v>2</v>
      </c>
      <c r="C15" s="22" t="s">
        <v>2</v>
      </c>
      <c r="D15" s="23" t="s">
        <v>2</v>
      </c>
      <c r="E15" s="137"/>
      <c r="F15" s="138"/>
      <c r="G15" s="121"/>
    </row>
    <row r="16" spans="1:7" ht="17.25" customHeight="1">
      <c r="A16" s="24" t="s">
        <v>28</v>
      </c>
      <c r="B16" s="68">
        <f>B4*215</f>
        <v>6450</v>
      </c>
      <c r="C16" s="26">
        <v>0</v>
      </c>
      <c r="D16" s="71">
        <f>B16-C16</f>
        <v>6450</v>
      </c>
      <c r="E16" s="137"/>
      <c r="F16" s="138"/>
      <c r="G16" s="121"/>
    </row>
    <row r="17" spans="1:7" ht="17.25" customHeight="1">
      <c r="A17" s="20" t="s">
        <v>29</v>
      </c>
      <c r="B17" s="25"/>
      <c r="C17" s="26"/>
      <c r="D17" s="27"/>
      <c r="E17" s="137"/>
      <c r="F17" s="138"/>
      <c r="G17" s="121"/>
    </row>
    <row r="18" spans="1:7" ht="17.25" customHeight="1">
      <c r="A18" s="24" t="s">
        <v>28</v>
      </c>
      <c r="B18" s="68">
        <f>(B5+B6)*123</f>
        <v>123</v>
      </c>
      <c r="C18" s="26">
        <v>0</v>
      </c>
      <c r="D18" s="71">
        <f>B18-C18</f>
        <v>123</v>
      </c>
      <c r="E18" s="137"/>
      <c r="F18" s="138"/>
      <c r="G18" s="121"/>
    </row>
    <row r="19" spans="1:7" ht="17.25" customHeight="1">
      <c r="A19" s="28" t="s">
        <v>30</v>
      </c>
      <c r="B19" s="25"/>
      <c r="C19" s="22"/>
      <c r="D19" s="27"/>
      <c r="E19" s="137"/>
      <c r="F19" s="138"/>
      <c r="G19" s="121"/>
    </row>
    <row r="20" spans="1:7" ht="17.25" customHeight="1">
      <c r="A20" s="28"/>
      <c r="B20" s="117"/>
      <c r="C20" s="22"/>
      <c r="D20" s="118"/>
      <c r="E20" s="137"/>
      <c r="F20" s="138"/>
      <c r="G20" s="121"/>
    </row>
    <row r="21" spans="1:7" ht="17.25" customHeight="1">
      <c r="A21" s="29" t="s">
        <v>31</v>
      </c>
      <c r="B21" s="94">
        <v>250</v>
      </c>
      <c r="C21" s="30">
        <v>0</v>
      </c>
      <c r="D21" s="72">
        <f>B21-C21</f>
        <v>250</v>
      </c>
      <c r="E21" s="139"/>
      <c r="F21" s="140"/>
      <c r="G21" s="121"/>
    </row>
    <row r="22" spans="1:7">
      <c r="A22" s="31" t="s">
        <v>32</v>
      </c>
      <c r="B22" s="6">
        <f>SUM(B12:B21)</f>
        <v>10965.5</v>
      </c>
      <c r="C22" s="6">
        <f>SUM(C12:C21)</f>
        <v>0</v>
      </c>
      <c r="D22" s="6">
        <f>SUM(D12:D21)</f>
        <v>10965.5</v>
      </c>
      <c r="E22" s="91"/>
      <c r="F22" s="92"/>
      <c r="G22" s="90" t="s">
        <v>33</v>
      </c>
    </row>
    <row r="23" spans="1:7" ht="12.75" customHeight="1">
      <c r="A23" s="7" t="s">
        <v>34</v>
      </c>
      <c r="B23" s="79">
        <f>25*(0.2*B3)</f>
        <v>155</v>
      </c>
      <c r="C23" s="32">
        <v>0</v>
      </c>
      <c r="D23" s="33">
        <f t="shared" ref="D23:D37" si="0">B23-C23</f>
        <v>155</v>
      </c>
      <c r="E23" s="147" t="s">
        <v>35</v>
      </c>
      <c r="F23" s="148"/>
      <c r="G23" s="122" t="s">
        <v>36</v>
      </c>
    </row>
    <row r="24" spans="1:7" ht="12.75" customHeight="1">
      <c r="A24" s="7" t="s">
        <v>37</v>
      </c>
      <c r="B24" s="80">
        <f>299*(B3*0.1)</f>
        <v>926.9</v>
      </c>
      <c r="C24" s="32">
        <v>0</v>
      </c>
      <c r="D24" s="33">
        <f t="shared" si="0"/>
        <v>926.9</v>
      </c>
      <c r="E24" s="149"/>
      <c r="F24" s="150"/>
      <c r="G24" s="122"/>
    </row>
    <row r="25" spans="1:7" ht="12.75" customHeight="1">
      <c r="A25" s="3" t="s">
        <v>38</v>
      </c>
      <c r="B25" s="1">
        <v>200</v>
      </c>
      <c r="C25" s="32">
        <v>0</v>
      </c>
      <c r="D25" s="33">
        <f t="shared" si="0"/>
        <v>200</v>
      </c>
      <c r="E25" s="151"/>
      <c r="F25" s="152"/>
      <c r="G25" s="122"/>
    </row>
    <row r="26" spans="1:7" ht="12.75" customHeight="1">
      <c r="A26" s="3" t="s">
        <v>39</v>
      </c>
      <c r="B26" s="1">
        <v>500</v>
      </c>
      <c r="C26" s="34">
        <v>0</v>
      </c>
      <c r="D26" s="35">
        <f t="shared" si="0"/>
        <v>500</v>
      </c>
      <c r="E26" s="36"/>
      <c r="F26" s="37"/>
      <c r="G26" s="122"/>
    </row>
    <row r="27" spans="1:7">
      <c r="A27" s="7" t="s">
        <v>40</v>
      </c>
      <c r="B27" s="8">
        <v>500</v>
      </c>
      <c r="C27" s="32">
        <v>0</v>
      </c>
      <c r="D27" s="33">
        <f t="shared" si="0"/>
        <v>500</v>
      </c>
      <c r="E27" s="36"/>
      <c r="F27" s="37"/>
      <c r="G27" s="122"/>
    </row>
    <row r="28" spans="1:7">
      <c r="A28" s="38" t="s">
        <v>41</v>
      </c>
      <c r="B28" s="39">
        <v>300</v>
      </c>
      <c r="C28" s="40">
        <v>0</v>
      </c>
      <c r="D28" s="33">
        <f t="shared" si="0"/>
        <v>300</v>
      </c>
      <c r="E28" s="132" t="s">
        <v>42</v>
      </c>
      <c r="F28" s="133"/>
      <c r="G28" s="122"/>
    </row>
    <row r="29" spans="1:7">
      <c r="A29" s="38" t="s">
        <v>43</v>
      </c>
      <c r="B29" s="39">
        <v>200</v>
      </c>
      <c r="C29" s="40">
        <v>0</v>
      </c>
      <c r="D29" s="33">
        <f t="shared" si="0"/>
        <v>200</v>
      </c>
      <c r="E29" s="132"/>
      <c r="F29" s="133"/>
      <c r="G29" s="122"/>
    </row>
    <row r="30" spans="1:7">
      <c r="A30" s="38" t="s">
        <v>44</v>
      </c>
      <c r="B30" s="39">
        <v>500</v>
      </c>
      <c r="C30" s="40">
        <v>0</v>
      </c>
      <c r="D30" s="33">
        <f t="shared" si="0"/>
        <v>500</v>
      </c>
      <c r="E30" s="132"/>
      <c r="F30" s="133"/>
      <c r="G30" s="122"/>
    </row>
    <row r="31" spans="1:7">
      <c r="A31" s="38" t="s">
        <v>45</v>
      </c>
      <c r="B31" s="39">
        <v>150</v>
      </c>
      <c r="C31" s="40">
        <v>0</v>
      </c>
      <c r="D31" s="33">
        <f t="shared" si="0"/>
        <v>150</v>
      </c>
      <c r="E31" s="132"/>
      <c r="F31" s="133"/>
      <c r="G31" s="122"/>
    </row>
    <row r="32" spans="1:7">
      <c r="A32" s="38" t="s">
        <v>46</v>
      </c>
      <c r="B32" s="39">
        <v>500</v>
      </c>
      <c r="C32" s="40">
        <v>0</v>
      </c>
      <c r="D32" s="33">
        <f t="shared" si="0"/>
        <v>500</v>
      </c>
      <c r="E32" s="132"/>
      <c r="F32" s="133"/>
      <c r="G32" s="122"/>
    </row>
    <row r="33" spans="1:7">
      <c r="A33" s="38" t="s">
        <v>47</v>
      </c>
      <c r="B33" s="39">
        <v>250</v>
      </c>
      <c r="C33" s="40">
        <v>0</v>
      </c>
      <c r="D33" s="33">
        <f t="shared" si="0"/>
        <v>250</v>
      </c>
      <c r="E33" s="132"/>
      <c r="F33" s="133"/>
      <c r="G33" s="122"/>
    </row>
    <row r="34" spans="1:7">
      <c r="A34" s="38" t="s">
        <v>48</v>
      </c>
      <c r="B34" s="39">
        <v>1000</v>
      </c>
      <c r="C34" s="40">
        <v>0</v>
      </c>
      <c r="D34" s="33">
        <f t="shared" si="0"/>
        <v>1000</v>
      </c>
      <c r="E34" s="132"/>
      <c r="F34" s="133"/>
      <c r="G34" s="122"/>
    </row>
    <row r="35" spans="1:7">
      <c r="A35" s="38" t="s">
        <v>49</v>
      </c>
      <c r="B35" s="39">
        <v>500</v>
      </c>
      <c r="C35" s="40">
        <v>0</v>
      </c>
      <c r="D35" s="33">
        <f>B35-C35</f>
        <v>500</v>
      </c>
      <c r="E35" s="41"/>
      <c r="F35" s="42"/>
      <c r="G35" s="122"/>
    </row>
    <row r="36" spans="1:7">
      <c r="A36" s="38" t="s">
        <v>50</v>
      </c>
      <c r="B36" s="39">
        <v>250</v>
      </c>
      <c r="C36" s="40">
        <v>0</v>
      </c>
      <c r="D36" s="33">
        <f t="shared" si="0"/>
        <v>250</v>
      </c>
      <c r="E36" s="43"/>
      <c r="F36" s="44"/>
      <c r="G36" s="122"/>
    </row>
    <row r="37" spans="1:7" ht="12.95" customHeight="1">
      <c r="A37" s="4" t="s">
        <v>51</v>
      </c>
      <c r="B37" s="5">
        <v>200</v>
      </c>
      <c r="C37" s="5">
        <v>0</v>
      </c>
      <c r="D37" s="33">
        <f t="shared" si="0"/>
        <v>200</v>
      </c>
      <c r="E37" s="45"/>
      <c r="F37" s="46"/>
      <c r="G37" s="122"/>
    </row>
    <row r="38" spans="1:7">
      <c r="A38" s="47" t="s">
        <v>32</v>
      </c>
      <c r="B38" s="59">
        <f>SUM(B23:B37)</f>
        <v>6131.9</v>
      </c>
      <c r="C38" s="60">
        <f>SUM(C24:C37)</f>
        <v>0</v>
      </c>
      <c r="D38" s="60">
        <f>SUM(D23:D37)</f>
        <v>6131.9</v>
      </c>
      <c r="E38" s="89"/>
      <c r="F38" s="89"/>
      <c r="G38" s="90" t="s">
        <v>52</v>
      </c>
    </row>
    <row r="39" spans="1:7">
      <c r="A39" s="48" t="s">
        <v>53</v>
      </c>
      <c r="B39" s="62">
        <f>B22+B38</f>
        <v>17097.400000000001</v>
      </c>
      <c r="C39" s="64">
        <f>C22+C38</f>
        <v>0</v>
      </c>
      <c r="D39" s="61">
        <f>D22+D38</f>
        <v>17097.400000000001</v>
      </c>
      <c r="E39" s="49"/>
      <c r="F39" s="49"/>
    </row>
    <row r="40" spans="1:7" ht="12.75" customHeight="1" thickTop="1" thickBot="1">
      <c r="A40" s="2" t="s">
        <v>54</v>
      </c>
      <c r="B40" s="63">
        <f>B10-B39</f>
        <v>1709.7400000000016</v>
      </c>
      <c r="C40" s="76"/>
      <c r="D40" s="77"/>
      <c r="E40" s="50"/>
      <c r="F40" s="50"/>
    </row>
    <row r="41" spans="1:7" ht="12.75" customHeight="1" thickTop="1" thickBot="1">
      <c r="A41" s="2" t="s">
        <v>55</v>
      </c>
      <c r="B41" s="63">
        <f>C39-B39</f>
        <v>-17097.400000000001</v>
      </c>
      <c r="C41" s="78"/>
      <c r="D41" s="77"/>
      <c r="E41" s="50"/>
      <c r="F41" s="50"/>
    </row>
    <row r="44" spans="1:7">
      <c r="A44" s="51" t="s">
        <v>2</v>
      </c>
      <c r="B44" s="52" t="s">
        <v>2</v>
      </c>
    </row>
    <row r="45" spans="1:7">
      <c r="B45" s="52" t="s">
        <v>2</v>
      </c>
    </row>
  </sheetData>
  <sheetProtection formatCells="0" formatColumns="0" formatRows="0" insertColumns="0" insertRows="0" insertHyperlinks="0" deleteColumns="0" deleteRows="0" selectLockedCells="1" sort="0" autoFilter="0" pivotTables="0"/>
  <mergeCells count="12">
    <mergeCell ref="A1:F1"/>
    <mergeCell ref="D2:F3"/>
    <mergeCell ref="E28:F34"/>
    <mergeCell ref="D10:E10"/>
    <mergeCell ref="E12:F21"/>
    <mergeCell ref="D4:F8"/>
    <mergeCell ref="E23:F25"/>
    <mergeCell ref="G2:G3"/>
    <mergeCell ref="G4:G8"/>
    <mergeCell ref="G12:G21"/>
    <mergeCell ref="G23:G37"/>
    <mergeCell ref="C2:C3"/>
  </mergeCells>
  <phoneticPr fontId="3" type="noConversion"/>
  <dataValidations count="2">
    <dataValidation type="list" allowBlank="1" showInputMessage="1" showErrorMessage="1" sqref="B12" xr:uid="{C7F90D30-1CA7-1947-AC3B-EEAD834CFC95}">
      <formula1>"$390.00, $500.00"</formula1>
    </dataValidation>
    <dataValidation type="list" allowBlank="1" showInputMessage="1" showErrorMessage="1" sqref="B21" xr:uid="{5C2FA027-BFA3-174C-86F7-C26D6ACDB542}">
      <formula1>"$250"</formula1>
    </dataValidation>
  </dataValidations>
  <pageMargins left="0.75" right="0.75" top="1" bottom="1" header="0.3" footer="0.3"/>
  <pageSetup scale="70" orientation="portrait" r:id="rId1"/>
  <headerFooter>
    <oddHeader>&amp;C&amp;"Arial,Bold"&amp;16Sample Budget</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6"/>
  <sheetViews>
    <sheetView zoomScale="131" zoomScaleNormal="150" zoomScalePageLayoutView="150" workbookViewId="0">
      <selection activeCell="B38" sqref="B38"/>
    </sheetView>
  </sheetViews>
  <sheetFormatPr defaultColWidth="8.85546875" defaultRowHeight="12"/>
  <cols>
    <col min="1" max="1" width="41.140625" style="10" customWidth="1"/>
    <col min="2" max="2" width="12.28515625" style="10" bestFit="1" customWidth="1"/>
    <col min="3" max="3" width="20" style="10" customWidth="1"/>
    <col min="4" max="4" width="11.42578125" style="10" bestFit="1" customWidth="1"/>
    <col min="5" max="5" width="17.85546875" style="10" bestFit="1" customWidth="1"/>
    <col min="6" max="6" width="13.28515625" style="10" customWidth="1"/>
    <col min="7" max="7" width="53.28515625" style="81" customWidth="1"/>
    <col min="8" max="8" width="8.85546875" style="10"/>
    <col min="9" max="9" width="12.140625" style="10" bestFit="1" customWidth="1"/>
    <col min="10" max="16384" width="8.85546875" style="10"/>
  </cols>
  <sheetData>
    <row r="1" spans="1:9" ht="23.25">
      <c r="A1" s="125" t="s">
        <v>56</v>
      </c>
      <c r="B1" s="126"/>
      <c r="C1" s="126"/>
      <c r="D1" s="126"/>
      <c r="E1" s="126"/>
      <c r="F1" s="127"/>
      <c r="G1" s="82"/>
    </row>
    <row r="2" spans="1:9">
      <c r="A2" s="83"/>
      <c r="B2" s="84" t="s">
        <v>1</v>
      </c>
      <c r="C2" s="123" t="s">
        <v>2</v>
      </c>
      <c r="D2" s="153" t="s">
        <v>57</v>
      </c>
      <c r="E2" s="153"/>
      <c r="F2" s="154"/>
      <c r="G2" s="119" t="s">
        <v>4</v>
      </c>
    </row>
    <row r="3" spans="1:9" ht="36.950000000000003" customHeight="1">
      <c r="A3" s="97" t="s">
        <v>58</v>
      </c>
      <c r="B3" s="98">
        <f>SUM(B5:B8)</f>
        <v>31</v>
      </c>
      <c r="C3" s="157"/>
      <c r="D3" s="155"/>
      <c r="E3" s="155"/>
      <c r="F3" s="156"/>
      <c r="G3" s="119"/>
    </row>
    <row r="4" spans="1:9" ht="24.75" customHeight="1">
      <c r="A4" s="99" t="s">
        <v>59</v>
      </c>
      <c r="B4" s="100">
        <v>9</v>
      </c>
      <c r="C4" s="110" t="b">
        <v>1</v>
      </c>
      <c r="D4" s="158" t="s">
        <v>60</v>
      </c>
      <c r="E4" s="159"/>
      <c r="F4" s="160"/>
      <c r="G4" s="119"/>
    </row>
    <row r="5" spans="1:9" ht="14.1" customHeight="1">
      <c r="A5" s="101" t="s">
        <v>6</v>
      </c>
      <c r="B5" s="55">
        <f>'Fall 2026'!B4</f>
        <v>30</v>
      </c>
      <c r="C5" s="11"/>
      <c r="D5" s="141" t="s">
        <v>61</v>
      </c>
      <c r="E5" s="141"/>
      <c r="F5" s="142"/>
      <c r="G5" s="120" t="s">
        <v>8</v>
      </c>
    </row>
    <row r="6" spans="1:9" ht="14.1" customHeight="1">
      <c r="A6" s="102" t="s">
        <v>9</v>
      </c>
      <c r="B6" s="55">
        <f>'Fall 2026'!B5</f>
        <v>1</v>
      </c>
      <c r="C6" s="11"/>
      <c r="D6" s="143"/>
      <c r="E6" s="143"/>
      <c r="F6" s="144"/>
      <c r="G6" s="120"/>
    </row>
    <row r="7" spans="1:9" ht="14.1" customHeight="1">
      <c r="A7" s="103" t="s">
        <v>10</v>
      </c>
      <c r="B7" s="55">
        <f>'Fall 2026'!B6</f>
        <v>0</v>
      </c>
      <c r="C7" s="11"/>
      <c r="D7" s="143"/>
      <c r="E7" s="143"/>
      <c r="F7" s="144"/>
      <c r="G7" s="120"/>
    </row>
    <row r="8" spans="1:9" ht="14.1" customHeight="1">
      <c r="A8" s="104" t="s">
        <v>11</v>
      </c>
      <c r="B8" s="106">
        <f>'Fall 2026'!B7</f>
        <v>0</v>
      </c>
      <c r="C8" s="11"/>
      <c r="D8" s="143"/>
      <c r="E8" s="143"/>
      <c r="F8" s="144"/>
      <c r="G8" s="120"/>
    </row>
    <row r="9" spans="1:9" ht="15">
      <c r="A9" s="104" t="s">
        <v>62</v>
      </c>
      <c r="B9" s="96" t="b">
        <f>'Fall 2026'!B8</f>
        <v>1</v>
      </c>
      <c r="C9" s="11"/>
      <c r="D9" s="145"/>
      <c r="E9" s="145"/>
      <c r="F9" s="146"/>
      <c r="G9" s="120"/>
    </row>
    <row r="10" spans="1:9">
      <c r="A10" s="75" t="s">
        <v>13</v>
      </c>
      <c r="B10" s="58">
        <f>B40*0.1</f>
        <v>1056.3500000000001</v>
      </c>
      <c r="C10" s="12"/>
      <c r="D10" s="12"/>
      <c r="E10" s="12"/>
      <c r="F10" s="13"/>
      <c r="G10" s="87" t="s">
        <v>14</v>
      </c>
    </row>
    <row r="11" spans="1:9" ht="15" customHeight="1">
      <c r="A11" s="14" t="s">
        <v>15</v>
      </c>
      <c r="B11" s="57">
        <f>B40+B10</f>
        <v>11619.85</v>
      </c>
      <c r="C11" s="134" t="s">
        <v>63</v>
      </c>
      <c r="D11" s="134"/>
      <c r="E11" s="134"/>
      <c r="F11" s="53">
        <f>IF(C4,B23/B3+(B39+B10)/(B3+B4),B11/B3)</f>
        <v>319.64100806451614</v>
      </c>
      <c r="G11" s="88" t="s">
        <v>64</v>
      </c>
      <c r="I11" s="52"/>
    </row>
    <row r="12" spans="1:9" ht="15" customHeight="1">
      <c r="A12" s="105"/>
      <c r="B12" s="57"/>
      <c r="C12" s="161" t="s">
        <v>65</v>
      </c>
      <c r="D12" s="161"/>
      <c r="E12" s="161"/>
      <c r="F12" s="112">
        <f>IF(C4,(B39+B10)/(B3+B4),0)</f>
        <v>190.10875000000001</v>
      </c>
      <c r="G12" s="88" t="s">
        <v>66</v>
      </c>
      <c r="I12" s="111"/>
    </row>
    <row r="13" spans="1:9">
      <c r="A13" s="16" t="s">
        <v>18</v>
      </c>
      <c r="B13" s="16" t="s">
        <v>19</v>
      </c>
      <c r="C13" s="16" t="s">
        <v>20</v>
      </c>
      <c r="D13" s="17" t="s">
        <v>21</v>
      </c>
      <c r="E13" s="90"/>
      <c r="F13" s="113"/>
      <c r="G13" s="90"/>
      <c r="I13" s="52"/>
    </row>
    <row r="14" spans="1:9" ht="17.25" customHeight="1">
      <c r="A14" s="18" t="s">
        <v>22</v>
      </c>
      <c r="B14" s="73">
        <v>0</v>
      </c>
      <c r="C14" s="19">
        <v>0</v>
      </c>
      <c r="D14" s="70">
        <f>B14-C14</f>
        <v>0</v>
      </c>
      <c r="E14" s="162" t="s">
        <v>67</v>
      </c>
      <c r="F14" s="136"/>
      <c r="G14" s="121" t="s">
        <v>24</v>
      </c>
    </row>
    <row r="15" spans="1:9" ht="17.25" customHeight="1">
      <c r="A15" s="20" t="s">
        <v>25</v>
      </c>
      <c r="B15" s="21" t="s">
        <v>2</v>
      </c>
      <c r="C15" s="22" t="s">
        <v>2</v>
      </c>
      <c r="D15" s="23" t="s">
        <v>2</v>
      </c>
      <c r="E15" s="137"/>
      <c r="F15" s="138"/>
      <c r="G15" s="121"/>
    </row>
    <row r="16" spans="1:9" ht="22.5" customHeight="1">
      <c r="A16" s="24" t="s">
        <v>26</v>
      </c>
      <c r="B16" s="25">
        <f>(B5+B6+B7+B8)*235*IF(B9,0.5,0)</f>
        <v>3642.5</v>
      </c>
      <c r="C16" s="26">
        <v>0</v>
      </c>
      <c r="D16" s="71">
        <f>B16-C16</f>
        <v>3642.5</v>
      </c>
      <c r="E16" s="163" t="s">
        <v>68</v>
      </c>
      <c r="F16" s="164"/>
      <c r="G16" s="121"/>
    </row>
    <row r="17" spans="1:7" ht="21.75" customHeight="1">
      <c r="A17" s="20" t="s">
        <v>69</v>
      </c>
      <c r="B17" s="21" t="s">
        <v>2</v>
      </c>
      <c r="C17" s="22" t="s">
        <v>2</v>
      </c>
      <c r="D17" s="23" t="s">
        <v>2</v>
      </c>
      <c r="E17" s="165"/>
      <c r="F17" s="166"/>
      <c r="G17" s="121"/>
    </row>
    <row r="18" spans="1:7" ht="23.25" customHeight="1">
      <c r="A18" s="24" t="s">
        <v>28</v>
      </c>
      <c r="B18" s="68">
        <v>0</v>
      </c>
      <c r="C18" s="26">
        <v>0</v>
      </c>
      <c r="D18" s="71">
        <f>B18-C18</f>
        <v>0</v>
      </c>
      <c r="E18" s="137" t="s">
        <v>70</v>
      </c>
      <c r="F18" s="138"/>
      <c r="G18" s="121"/>
    </row>
    <row r="19" spans="1:7" ht="21.75" customHeight="1">
      <c r="A19" s="20" t="s">
        <v>29</v>
      </c>
      <c r="B19" s="25"/>
      <c r="C19" s="26"/>
      <c r="D19" s="27"/>
      <c r="E19" s="137"/>
      <c r="F19" s="138"/>
      <c r="G19" s="121"/>
    </row>
    <row r="20" spans="1:7" ht="17.25" customHeight="1">
      <c r="A20" s="24" t="s">
        <v>28</v>
      </c>
      <c r="B20" s="68">
        <f>(B6+B8)*123</f>
        <v>123</v>
      </c>
      <c r="C20" s="26">
        <v>0</v>
      </c>
      <c r="D20" s="71">
        <f>B20-C20</f>
        <v>123</v>
      </c>
      <c r="E20" s="163" t="s">
        <v>71</v>
      </c>
      <c r="F20" s="164"/>
      <c r="G20" s="121"/>
    </row>
    <row r="21" spans="1:7" ht="17.25" customHeight="1">
      <c r="A21" s="28" t="s">
        <v>30</v>
      </c>
      <c r="B21" s="25"/>
      <c r="C21" s="22"/>
      <c r="D21" s="27"/>
      <c r="E21" s="165"/>
      <c r="F21" s="166"/>
      <c r="G21" s="121"/>
    </row>
    <row r="22" spans="1:7" ht="17.25" customHeight="1">
      <c r="A22" s="29" t="s">
        <v>31</v>
      </c>
      <c r="B22" s="69">
        <v>250</v>
      </c>
      <c r="C22" s="30">
        <v>0</v>
      </c>
      <c r="D22" s="72">
        <f>B22-C22</f>
        <v>250</v>
      </c>
      <c r="E22" s="167" t="s">
        <v>72</v>
      </c>
      <c r="F22" s="168"/>
      <c r="G22" s="121"/>
    </row>
    <row r="23" spans="1:7">
      <c r="A23" s="31" t="s">
        <v>32</v>
      </c>
      <c r="B23" s="6">
        <f>SUM(B14:B22)</f>
        <v>4015.5</v>
      </c>
      <c r="C23" s="6">
        <f>SUM(C14:C22)</f>
        <v>0</v>
      </c>
      <c r="D23" s="6">
        <f>SUM(D14:D22)</f>
        <v>4015.5</v>
      </c>
      <c r="E23" s="90"/>
      <c r="F23" s="113"/>
      <c r="G23" s="90"/>
    </row>
    <row r="24" spans="1:7" ht="12.75" customHeight="1">
      <c r="A24" s="7" t="s">
        <v>73</v>
      </c>
      <c r="B24" s="79">
        <f>25*(0.2*(B3+B4))</f>
        <v>200</v>
      </c>
      <c r="C24" s="32">
        <v>0</v>
      </c>
      <c r="D24" s="33">
        <f t="shared" ref="D24:D38" si="0">B24-C24</f>
        <v>200</v>
      </c>
      <c r="E24" s="147" t="s">
        <v>35</v>
      </c>
      <c r="F24" s="148"/>
      <c r="G24" s="122" t="s">
        <v>36</v>
      </c>
    </row>
    <row r="25" spans="1:7" ht="12.75" customHeight="1">
      <c r="A25" s="7" t="s">
        <v>37</v>
      </c>
      <c r="B25" s="80">
        <f>299*(0.05*(B3+B4))</f>
        <v>598</v>
      </c>
      <c r="C25" s="32">
        <v>0</v>
      </c>
      <c r="D25" s="33">
        <f>B25-C25</f>
        <v>598</v>
      </c>
      <c r="E25" s="149"/>
      <c r="F25" s="150"/>
      <c r="G25" s="122"/>
    </row>
    <row r="26" spans="1:7" ht="12.75" customHeight="1">
      <c r="A26" s="3" t="s">
        <v>38</v>
      </c>
      <c r="B26" s="1">
        <v>200</v>
      </c>
      <c r="C26" s="32">
        <v>0</v>
      </c>
      <c r="D26" s="33">
        <f>B26-C26</f>
        <v>200</v>
      </c>
      <c r="E26" s="151"/>
      <c r="F26" s="152"/>
      <c r="G26" s="122"/>
    </row>
    <row r="27" spans="1:7" ht="12.75" customHeight="1">
      <c r="A27" s="3" t="s">
        <v>39</v>
      </c>
      <c r="B27" s="1">
        <v>500</v>
      </c>
      <c r="C27" s="34">
        <v>0</v>
      </c>
      <c r="D27" s="35">
        <f t="shared" si="0"/>
        <v>500</v>
      </c>
      <c r="E27" s="36"/>
      <c r="F27" s="37"/>
      <c r="G27" s="122"/>
    </row>
    <row r="28" spans="1:7">
      <c r="A28" s="7" t="s">
        <v>40</v>
      </c>
      <c r="B28" s="8">
        <v>500</v>
      </c>
      <c r="C28" s="32">
        <v>0</v>
      </c>
      <c r="D28" s="33">
        <f t="shared" si="0"/>
        <v>500</v>
      </c>
      <c r="E28" s="36"/>
      <c r="F28" s="37"/>
      <c r="G28" s="122"/>
    </row>
    <row r="29" spans="1:7">
      <c r="A29" s="38" t="s">
        <v>41</v>
      </c>
      <c r="B29" s="39">
        <v>300</v>
      </c>
      <c r="C29" s="40">
        <v>0</v>
      </c>
      <c r="D29" s="33">
        <f t="shared" si="0"/>
        <v>300</v>
      </c>
      <c r="E29" s="132" t="s">
        <v>74</v>
      </c>
      <c r="F29" s="133"/>
      <c r="G29" s="122"/>
    </row>
    <row r="30" spans="1:7">
      <c r="A30" s="38" t="s">
        <v>43</v>
      </c>
      <c r="B30" s="39">
        <v>200</v>
      </c>
      <c r="C30" s="40">
        <v>0</v>
      </c>
      <c r="D30" s="33">
        <f t="shared" si="0"/>
        <v>200</v>
      </c>
      <c r="E30" s="132"/>
      <c r="F30" s="133"/>
      <c r="G30" s="122"/>
    </row>
    <row r="31" spans="1:7">
      <c r="A31" s="38" t="s">
        <v>75</v>
      </c>
      <c r="B31" s="39">
        <v>1500</v>
      </c>
      <c r="C31" s="40">
        <v>0</v>
      </c>
      <c r="D31" s="33">
        <f t="shared" si="0"/>
        <v>1500</v>
      </c>
      <c r="E31" s="132"/>
      <c r="F31" s="133"/>
      <c r="G31" s="122"/>
    </row>
    <row r="32" spans="1:7">
      <c r="A32" s="38" t="s">
        <v>45</v>
      </c>
      <c r="B32" s="39">
        <v>150</v>
      </c>
      <c r="C32" s="40">
        <v>0</v>
      </c>
      <c r="D32" s="33">
        <f t="shared" si="0"/>
        <v>150</v>
      </c>
      <c r="E32" s="132"/>
      <c r="F32" s="133"/>
      <c r="G32" s="122"/>
    </row>
    <row r="33" spans="1:7">
      <c r="A33" s="38" t="s">
        <v>46</v>
      </c>
      <c r="B33" s="39">
        <v>500</v>
      </c>
      <c r="C33" s="40">
        <v>0</v>
      </c>
      <c r="D33" s="33">
        <f t="shared" si="0"/>
        <v>500</v>
      </c>
      <c r="E33" s="132"/>
      <c r="F33" s="133"/>
      <c r="G33" s="122"/>
    </row>
    <row r="34" spans="1:7">
      <c r="A34" s="38" t="s">
        <v>51</v>
      </c>
      <c r="B34" s="39">
        <v>250</v>
      </c>
      <c r="C34" s="40">
        <v>0</v>
      </c>
      <c r="D34" s="33">
        <f t="shared" si="0"/>
        <v>250</v>
      </c>
      <c r="E34" s="132"/>
      <c r="F34" s="133"/>
      <c r="G34" s="122"/>
    </row>
    <row r="35" spans="1:7">
      <c r="A35" s="38" t="s">
        <v>48</v>
      </c>
      <c r="B35" s="39">
        <v>500</v>
      </c>
      <c r="C35" s="40">
        <v>0</v>
      </c>
      <c r="D35" s="33">
        <f t="shared" si="0"/>
        <v>500</v>
      </c>
      <c r="E35" s="132"/>
      <c r="F35" s="133"/>
      <c r="G35" s="122"/>
    </row>
    <row r="36" spans="1:7">
      <c r="A36" s="38" t="s">
        <v>49</v>
      </c>
      <c r="B36" s="39">
        <v>500</v>
      </c>
      <c r="C36" s="40">
        <v>0</v>
      </c>
      <c r="D36" s="33">
        <f>B36-C36</f>
        <v>500</v>
      </c>
      <c r="E36" s="41"/>
      <c r="F36" s="42"/>
      <c r="G36" s="122"/>
    </row>
    <row r="37" spans="1:7">
      <c r="A37" s="114" t="s">
        <v>50</v>
      </c>
      <c r="B37" s="39">
        <v>250</v>
      </c>
      <c r="C37" s="40">
        <v>0</v>
      </c>
      <c r="D37" s="33">
        <f t="shared" si="0"/>
        <v>250</v>
      </c>
      <c r="E37" s="43"/>
      <c r="F37" s="44"/>
      <c r="G37" s="122"/>
    </row>
    <row r="38" spans="1:7" ht="15" customHeight="1">
      <c r="A38" s="115" t="s">
        <v>76</v>
      </c>
      <c r="B38" s="5">
        <f>IF(C4,(B3+B4)*10,B3*10)</f>
        <v>400</v>
      </c>
      <c r="C38" s="5">
        <v>0</v>
      </c>
      <c r="D38" s="33">
        <f t="shared" si="0"/>
        <v>400</v>
      </c>
      <c r="E38" s="169"/>
      <c r="F38" s="170"/>
      <c r="G38" s="93"/>
    </row>
    <row r="39" spans="1:7" ht="12.95" customHeight="1">
      <c r="A39" s="47" t="s">
        <v>32</v>
      </c>
      <c r="B39" s="66">
        <f>SUM(B24:B38)</f>
        <v>6548</v>
      </c>
      <c r="C39" s="65">
        <f>SUM(C24:C38)</f>
        <v>0</v>
      </c>
      <c r="D39" s="65">
        <f>SUM(D24:D38)</f>
        <v>6548</v>
      </c>
      <c r="E39" s="90"/>
      <c r="F39" s="90"/>
      <c r="G39" s="90"/>
    </row>
    <row r="40" spans="1:7">
      <c r="A40" s="48" t="s">
        <v>53</v>
      </c>
      <c r="B40" s="62">
        <f>B23+B39</f>
        <v>10563.5</v>
      </c>
      <c r="C40" s="64">
        <f>C23+C39</f>
        <v>0</v>
      </c>
      <c r="D40" s="61">
        <f>D23+D39</f>
        <v>10563.5</v>
      </c>
      <c r="E40" s="49"/>
      <c r="F40" s="49"/>
    </row>
    <row r="41" spans="1:7" ht="12.75" customHeight="1" thickTop="1" thickBot="1">
      <c r="A41" s="2" t="s">
        <v>54</v>
      </c>
      <c r="B41" s="63">
        <f>B11-B40</f>
        <v>1056.3500000000004</v>
      </c>
      <c r="C41" s="76"/>
      <c r="D41" s="77"/>
      <c r="E41" s="50"/>
      <c r="F41" s="50"/>
    </row>
    <row r="42" spans="1:7" ht="12.75" customHeight="1" thickTop="1" thickBot="1">
      <c r="A42" s="2" t="s">
        <v>55</v>
      </c>
      <c r="B42" s="63">
        <f>C39-B39</f>
        <v>-6548</v>
      </c>
      <c r="C42" s="78"/>
      <c r="D42" s="77"/>
      <c r="E42" s="50"/>
      <c r="F42" s="50"/>
    </row>
    <row r="45" spans="1:7">
      <c r="A45" s="51" t="s">
        <v>2</v>
      </c>
      <c r="B45" s="52" t="s">
        <v>2</v>
      </c>
    </row>
    <row r="46" spans="1:7">
      <c r="B46" s="52" t="s">
        <v>2</v>
      </c>
    </row>
  </sheetData>
  <sheetProtection formatCells="0" formatColumns="0" formatRows="0" insertColumns="0" insertRows="0" insertHyperlinks="0" deleteColumns="0" deleteRows="0" selectLockedCells="1" sort="0" autoFilter="0" pivotTables="0"/>
  <mergeCells count="19">
    <mergeCell ref="E38:F38"/>
    <mergeCell ref="G2:G4"/>
    <mergeCell ref="G5:G9"/>
    <mergeCell ref="G14:G22"/>
    <mergeCell ref="G24:G37"/>
    <mergeCell ref="A1:F1"/>
    <mergeCell ref="D2:F3"/>
    <mergeCell ref="E29:F35"/>
    <mergeCell ref="D5:F9"/>
    <mergeCell ref="C2:C3"/>
    <mergeCell ref="E24:F26"/>
    <mergeCell ref="D4:F4"/>
    <mergeCell ref="C11:E11"/>
    <mergeCell ref="C12:E12"/>
    <mergeCell ref="E14:F15"/>
    <mergeCell ref="E16:F17"/>
    <mergeCell ref="E18:F19"/>
    <mergeCell ref="E20:F21"/>
    <mergeCell ref="E22:F22"/>
  </mergeCells>
  <phoneticPr fontId="3" type="noConversion"/>
  <dataValidations count="2">
    <dataValidation type="list" allowBlank="1" showInputMessage="1" showErrorMessage="1" sqref="B14" xr:uid="{1EAADC6C-69AE-7742-BC99-F34F548623C3}">
      <formula1>"$0.00, $390.00"</formula1>
    </dataValidation>
    <dataValidation type="list" allowBlank="1" showInputMessage="1" showErrorMessage="1" sqref="B22" xr:uid="{575ECCD2-E6E3-7547-BB5B-8EC8F6C75E39}">
      <formula1>"$250"</formula1>
    </dataValidation>
  </dataValidations>
  <pageMargins left="0.75" right="0.75" top="1" bottom="1" header="0.3" footer="0.3"/>
  <pageSetup scale="72" orientation="portrait"/>
  <headerFooter>
    <oddHeader>&amp;C&amp;"Arial,Bold"&amp;16Sample Budget</oddHead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Utica 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 User Services</dc:creator>
  <cp:keywords/>
  <dc:description/>
  <cp:lastModifiedBy/>
  <cp:revision/>
  <dcterms:created xsi:type="dcterms:W3CDTF">2010-04-19T17:17:53Z</dcterms:created>
  <dcterms:modified xsi:type="dcterms:W3CDTF">2026-10-19T17:54:49Z</dcterms:modified>
  <cp:category/>
  <cp:contentStatus/>
</cp:coreProperties>
</file>